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cente365-my.sharepoint.com/personal/d_smith_vicentesederberg_com/Documents/VSS/Vermont/Fee Report/"/>
    </mc:Choice>
  </mc:AlternateContent>
  <xr:revisionPtr revIDLastSave="0" documentId="8_{7610850B-8BA7-E048-9959-7A819CDC8744}" xr6:coauthVersionLast="46" xr6:coauthVersionMax="46" xr10:uidLastSave="{00000000-0000-0000-0000-000000000000}"/>
  <bookViews>
    <workbookView xWindow="-32660" yWindow="2060" windowWidth="28800" windowHeight="16180" xr2:uid="{A4B9EE43-0F43-C542-857F-E2239B7EE810}"/>
  </bookViews>
  <sheets>
    <sheet name="Fee Proposal - A " sheetId="1" r:id="rId1"/>
    <sheet name="Fee Proposal - B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6" l="1"/>
  <c r="C56" i="6"/>
  <c r="G52" i="6"/>
  <c r="G57" i="6" s="1"/>
  <c r="E52" i="6"/>
  <c r="E57" i="6" s="1"/>
  <c r="C52" i="6"/>
  <c r="C57" i="6" s="1"/>
  <c r="G51" i="6"/>
  <c r="G53" i="6" s="1"/>
  <c r="E51" i="6"/>
  <c r="E53" i="6" s="1"/>
  <c r="C51" i="6"/>
  <c r="C53" i="6" s="1"/>
  <c r="G51" i="1"/>
  <c r="G56" i="1" s="1"/>
  <c r="C52" i="1"/>
  <c r="C57" i="1" s="1"/>
  <c r="C51" i="1"/>
  <c r="C56" i="1" s="1"/>
  <c r="C58" i="1" s="1"/>
  <c r="A4" i="6"/>
  <c r="A5" i="6"/>
  <c r="A6" i="6"/>
  <c r="A7" i="6"/>
  <c r="A8" i="6"/>
  <c r="A9" i="6"/>
  <c r="A10" i="6"/>
  <c r="A11" i="6"/>
  <c r="A12" i="6"/>
  <c r="A13" i="6"/>
  <c r="A14" i="6"/>
  <c r="A15" i="6"/>
  <c r="A3" i="6"/>
  <c r="C40" i="1"/>
  <c r="I4" i="6"/>
  <c r="I5" i="6"/>
  <c r="I6" i="6"/>
  <c r="I7" i="6"/>
  <c r="I8" i="6"/>
  <c r="I9" i="6"/>
  <c r="I10" i="6"/>
  <c r="I11" i="6"/>
  <c r="I12" i="6"/>
  <c r="I13" i="6"/>
  <c r="I14" i="6"/>
  <c r="I15" i="6"/>
  <c r="I3" i="6"/>
  <c r="H4" i="1"/>
  <c r="H5" i="1"/>
  <c r="H6" i="1"/>
  <c r="H7" i="1"/>
  <c r="H8" i="1"/>
  <c r="H9" i="1"/>
  <c r="H10" i="1"/>
  <c r="H11" i="1"/>
  <c r="H12" i="1"/>
  <c r="H13" i="1"/>
  <c r="H14" i="1"/>
  <c r="H15" i="1"/>
  <c r="F15" i="1"/>
  <c r="F4" i="1"/>
  <c r="F5" i="1"/>
  <c r="F6" i="1"/>
  <c r="F7" i="1"/>
  <c r="F9" i="1"/>
  <c r="F10" i="1"/>
  <c r="F11" i="1"/>
  <c r="F12" i="1"/>
  <c r="F14" i="1"/>
  <c r="D4" i="1"/>
  <c r="D5" i="1"/>
  <c r="D6" i="1"/>
  <c r="D7" i="1"/>
  <c r="D8" i="1"/>
  <c r="D9" i="1"/>
  <c r="D10" i="1"/>
  <c r="D11" i="1"/>
  <c r="D12" i="1"/>
  <c r="D13" i="1"/>
  <c r="D14" i="1"/>
  <c r="D15" i="1"/>
  <c r="C16" i="1"/>
  <c r="C58" i="6" l="1"/>
  <c r="G58" i="6"/>
  <c r="E56" i="6"/>
  <c r="E58" i="6" s="1"/>
  <c r="C53" i="1"/>
  <c r="G16" i="1"/>
  <c r="E5" i="6" l="1"/>
  <c r="F5" i="6" s="1"/>
  <c r="E6" i="6"/>
  <c r="F6" i="6" s="1"/>
  <c r="E8" i="1"/>
  <c r="E51" i="1" s="1"/>
  <c r="E12" i="6"/>
  <c r="F12" i="6" s="1"/>
  <c r="E13" i="1"/>
  <c r="E52" i="1" s="1"/>
  <c r="E57" i="1" s="1"/>
  <c r="E3" i="6"/>
  <c r="C26" i="1"/>
  <c r="G15" i="6"/>
  <c r="H15" i="6" s="1"/>
  <c r="G14" i="6"/>
  <c r="H14" i="6" s="1"/>
  <c r="G13" i="6"/>
  <c r="H13" i="6" s="1"/>
  <c r="G12" i="6"/>
  <c r="H12" i="6" s="1"/>
  <c r="G10" i="6"/>
  <c r="H10" i="6" s="1"/>
  <c r="G8" i="6"/>
  <c r="H8" i="6" s="1"/>
  <c r="G7" i="6"/>
  <c r="H7" i="6" s="1"/>
  <c r="G4" i="6"/>
  <c r="H4" i="6" s="1"/>
  <c r="E31" i="6"/>
  <c r="E30" i="6"/>
  <c r="E29" i="6"/>
  <c r="E25" i="6"/>
  <c r="E24" i="6"/>
  <c r="E20" i="6"/>
  <c r="E19" i="6"/>
  <c r="E15" i="6"/>
  <c r="F15" i="6" s="1"/>
  <c r="E14" i="6"/>
  <c r="F14" i="6" s="1"/>
  <c r="E11" i="6"/>
  <c r="F11" i="6" s="1"/>
  <c r="E10" i="6"/>
  <c r="F10" i="6" s="1"/>
  <c r="E9" i="6"/>
  <c r="E8" i="6"/>
  <c r="F8" i="6" s="1"/>
  <c r="E7" i="6"/>
  <c r="F7" i="6" s="1"/>
  <c r="E4" i="6"/>
  <c r="F4" i="6" s="1"/>
  <c r="C30" i="6"/>
  <c r="C31" i="6"/>
  <c r="C29" i="6"/>
  <c r="C25" i="6"/>
  <c r="C24" i="6"/>
  <c r="C20" i="6"/>
  <c r="C19" i="6"/>
  <c r="C4" i="6"/>
  <c r="D4" i="6" s="1"/>
  <c r="C5" i="6"/>
  <c r="D5" i="6" s="1"/>
  <c r="C6" i="6"/>
  <c r="D6" i="6" s="1"/>
  <c r="C7" i="6"/>
  <c r="D7" i="6" s="1"/>
  <c r="C8" i="6"/>
  <c r="D8" i="6" s="1"/>
  <c r="C9" i="6"/>
  <c r="C10" i="6"/>
  <c r="D10" i="6" s="1"/>
  <c r="C11" i="6"/>
  <c r="D11" i="6" s="1"/>
  <c r="C12" i="6"/>
  <c r="D12" i="6" s="1"/>
  <c r="C13" i="6"/>
  <c r="D13" i="6" s="1"/>
  <c r="C14" i="6"/>
  <c r="D14" i="6" s="1"/>
  <c r="C15" i="6"/>
  <c r="D15" i="6" s="1"/>
  <c r="C3" i="6"/>
  <c r="E53" i="1" l="1"/>
  <c r="E56" i="1"/>
  <c r="E58" i="1" s="1"/>
  <c r="E26" i="6"/>
  <c r="E32" i="6"/>
  <c r="F8" i="1"/>
  <c r="E13" i="6"/>
  <c r="F13" i="6" s="1"/>
  <c r="F13" i="1"/>
  <c r="E21" i="6"/>
  <c r="D9" i="6"/>
  <c r="F9" i="6"/>
  <c r="C40" i="6"/>
  <c r="D40" i="6" s="1"/>
  <c r="C16" i="6"/>
  <c r="E16" i="1"/>
  <c r="B29" i="1"/>
  <c r="D29" i="1" s="1"/>
  <c r="B29" i="6"/>
  <c r="D29" i="6" s="1"/>
  <c r="C32" i="6"/>
  <c r="F31" i="6"/>
  <c r="D31" i="6"/>
  <c r="F30" i="6"/>
  <c r="D30" i="6"/>
  <c r="C26" i="6"/>
  <c r="F25" i="6"/>
  <c r="D25" i="6"/>
  <c r="F24" i="6"/>
  <c r="D24" i="6"/>
  <c r="C21" i="6"/>
  <c r="F20" i="6"/>
  <c r="D20" i="6"/>
  <c r="F19" i="6"/>
  <c r="D19" i="6"/>
  <c r="F3" i="6"/>
  <c r="D3" i="6"/>
  <c r="G29" i="1"/>
  <c r="G30" i="1"/>
  <c r="G31" i="1"/>
  <c r="G25" i="1"/>
  <c r="G24" i="1"/>
  <c r="G20" i="1"/>
  <c r="G19" i="1"/>
  <c r="F3" i="1"/>
  <c r="E40" i="1"/>
  <c r="F40" i="1" s="1"/>
  <c r="D40" i="1"/>
  <c r="F30" i="1"/>
  <c r="F31" i="1"/>
  <c r="F25" i="1"/>
  <c r="F24" i="1"/>
  <c r="F20" i="1"/>
  <c r="F19" i="1"/>
  <c r="E21" i="1"/>
  <c r="E32" i="1"/>
  <c r="E26" i="1"/>
  <c r="C32" i="1"/>
  <c r="C21" i="1"/>
  <c r="D3" i="1"/>
  <c r="D16" i="1" s="1"/>
  <c r="D25" i="1"/>
  <c r="D24" i="1"/>
  <c r="D19" i="1"/>
  <c r="D20" i="1"/>
  <c r="D30" i="1"/>
  <c r="D31" i="1"/>
  <c r="E40" i="6" l="1"/>
  <c r="F40" i="6" s="1"/>
  <c r="G52" i="1"/>
  <c r="F16" i="1"/>
  <c r="C34" i="6"/>
  <c r="E16" i="6"/>
  <c r="E34" i="6" s="1"/>
  <c r="E39" i="6" s="1"/>
  <c r="F39" i="6" s="1"/>
  <c r="H24" i="1"/>
  <c r="G24" i="6"/>
  <c r="H30" i="1"/>
  <c r="G30" i="6"/>
  <c r="H30" i="6" s="1"/>
  <c r="H25" i="1"/>
  <c r="H26" i="1" s="1"/>
  <c r="G25" i="6"/>
  <c r="H25" i="6" s="1"/>
  <c r="H31" i="1"/>
  <c r="G31" i="6"/>
  <c r="H31" i="6" s="1"/>
  <c r="H19" i="1"/>
  <c r="G19" i="6"/>
  <c r="H19" i="6" s="1"/>
  <c r="G29" i="6"/>
  <c r="H20" i="1"/>
  <c r="H21" i="1" s="1"/>
  <c r="G20" i="6"/>
  <c r="H20" i="6" s="1"/>
  <c r="F16" i="6"/>
  <c r="D16" i="6"/>
  <c r="G9" i="6"/>
  <c r="G6" i="6"/>
  <c r="H6" i="6" s="1"/>
  <c r="G5" i="6"/>
  <c r="H5" i="6" s="1"/>
  <c r="G11" i="6"/>
  <c r="H11" i="6" s="1"/>
  <c r="H3" i="1"/>
  <c r="H16" i="1" s="1"/>
  <c r="G3" i="6"/>
  <c r="D26" i="6"/>
  <c r="F29" i="6"/>
  <c r="F32" i="6" s="1"/>
  <c r="F21" i="6"/>
  <c r="C39" i="6"/>
  <c r="D39" i="6" s="1"/>
  <c r="D32" i="6"/>
  <c r="F29" i="1"/>
  <c r="F32" i="1" s="1"/>
  <c r="H29" i="1"/>
  <c r="H32" i="1" s="1"/>
  <c r="F26" i="6"/>
  <c r="D21" i="6"/>
  <c r="E34" i="1"/>
  <c r="G32" i="1"/>
  <c r="G21" i="1"/>
  <c r="G40" i="1"/>
  <c r="H40" i="1" s="1"/>
  <c r="G26" i="1"/>
  <c r="D32" i="1"/>
  <c r="F26" i="1"/>
  <c r="C34" i="1"/>
  <c r="C39" i="1" s="1"/>
  <c r="F21" i="1"/>
  <c r="D21" i="1"/>
  <c r="D26" i="1"/>
  <c r="G57" i="1" l="1"/>
  <c r="G58" i="1" s="1"/>
  <c r="G53" i="1"/>
  <c r="G26" i="6"/>
  <c r="G32" i="6"/>
  <c r="H29" i="6"/>
  <c r="H32" i="6" s="1"/>
  <c r="G21" i="6"/>
  <c r="H21" i="6"/>
  <c r="H24" i="6"/>
  <c r="H26" i="6" s="1"/>
  <c r="H9" i="6"/>
  <c r="G16" i="6"/>
  <c r="H34" i="1"/>
  <c r="H44" i="1" s="1"/>
  <c r="G40" i="6"/>
  <c r="H40" i="6" s="1"/>
  <c r="H3" i="6"/>
  <c r="E38" i="6"/>
  <c r="F38" i="6" s="1"/>
  <c r="F45" i="6" s="1"/>
  <c r="F46" i="6" s="1"/>
  <c r="C38" i="6"/>
  <c r="D38" i="6" s="1"/>
  <c r="D45" i="6" s="1"/>
  <c r="D46" i="6" s="1"/>
  <c r="D34" i="6"/>
  <c r="D44" i="6" s="1"/>
  <c r="F34" i="6"/>
  <c r="F44" i="6" s="1"/>
  <c r="C38" i="1"/>
  <c r="D38" i="1" s="1"/>
  <c r="D39" i="1"/>
  <c r="E38" i="1"/>
  <c r="F38" i="1" s="1"/>
  <c r="E39" i="1"/>
  <c r="F39" i="1" s="1"/>
  <c r="G34" i="1"/>
  <c r="F34" i="1"/>
  <c r="F44" i="1" s="1"/>
  <c r="D34" i="1"/>
  <c r="D44" i="1" s="1"/>
  <c r="G34" i="6" l="1"/>
  <c r="G38" i="6" s="1"/>
  <c r="H38" i="6" s="1"/>
  <c r="H16" i="6"/>
  <c r="H34" i="6" s="1"/>
  <c r="H44" i="6" s="1"/>
  <c r="F45" i="1"/>
  <c r="F46" i="1" s="1"/>
  <c r="F47" i="1" s="1"/>
  <c r="D45" i="1"/>
  <c r="D46" i="1" s="1"/>
  <c r="D47" i="1" s="1"/>
  <c r="F47" i="6"/>
  <c r="D47" i="6"/>
  <c r="G38" i="1"/>
  <c r="H38" i="1" s="1"/>
  <c r="G39" i="1"/>
  <c r="H39" i="1" s="1"/>
  <c r="G39" i="6" l="1"/>
  <c r="H39" i="6" s="1"/>
  <c r="H45" i="6" s="1"/>
  <c r="H46" i="6" s="1"/>
  <c r="H47" i="6" s="1"/>
  <c r="H45" i="1"/>
  <c r="H46" i="1" s="1"/>
  <c r="H47" i="1" s="1"/>
</calcChain>
</file>

<file path=xl/sharedStrings.xml><?xml version="1.0" encoding="utf-8"?>
<sst xmlns="http://schemas.openxmlformats.org/spreadsheetml/2006/main" count="116" uniqueCount="62">
  <si>
    <t>Tier 4 Indoor Cult &lt; 10,000 sq ft</t>
  </si>
  <si>
    <t>Retail - Storefront</t>
  </si>
  <si>
    <t>Retail - Seeds and Clones</t>
  </si>
  <si>
    <t>Wholesaler</t>
  </si>
  <si>
    <t>Integrated</t>
  </si>
  <si>
    <t>N/A</t>
  </si>
  <si>
    <t>One time state fees</t>
  </si>
  <si>
    <t>Annual fees needed to be on track to pay back deficit by FY25</t>
  </si>
  <si>
    <t>Annual and prorated fees</t>
  </si>
  <si>
    <t>Total indoor cultivation:</t>
  </si>
  <si>
    <t>Total outdoor cultivation:</t>
  </si>
  <si>
    <t>Retail License Types</t>
  </si>
  <si>
    <t>Manufacturer - Tier Two</t>
  </si>
  <si>
    <t>Manufacturing License Types</t>
  </si>
  <si>
    <t>Other Fees</t>
  </si>
  <si>
    <t>Misc License Types</t>
  </si>
  <si>
    <t>Total Cultivation</t>
  </si>
  <si>
    <t>Total Retail</t>
  </si>
  <si>
    <t>Total Manufacturing</t>
  </si>
  <si>
    <t>All License Types</t>
  </si>
  <si>
    <t>Tier 3 Indoor Cult &lt; 5,000 sq ft</t>
  </si>
  <si>
    <t>Tier 2 Indoor Cult &lt; 2,500 sq ft</t>
  </si>
  <si>
    <t>Tier 1 Indoor Cult &lt; 1,000 sq ft</t>
  </si>
  <si>
    <r>
      <t xml:space="preserve">Cultivation License Types 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(license type cap is on total cultivation area - flower canopy is assumed 50% of area sqft)</t>
    </r>
  </si>
  <si>
    <t>Estimated Employees Per License Type</t>
  </si>
  <si>
    <t>Total Misc</t>
  </si>
  <si>
    <r>
      <t xml:space="preserve">Estimated Number Per Fee Type </t>
    </r>
    <r>
      <rPr>
        <i/>
        <sz val="12"/>
        <color theme="1"/>
        <rFont val="Times New Roman"/>
        <family val="1"/>
      </rPr>
      <t>(Dynamic 2)</t>
    </r>
  </si>
  <si>
    <r>
      <t xml:space="preserve">Total Proposal A Annual Revenue by Type </t>
    </r>
    <r>
      <rPr>
        <i/>
        <sz val="12"/>
        <color theme="1"/>
        <rFont val="Times New Roman"/>
        <family val="1"/>
      </rPr>
      <t>(Dynamic 1)</t>
    </r>
  </si>
  <si>
    <r>
      <t xml:space="preserve">Estimated Number Per Fee Type </t>
    </r>
    <r>
      <rPr>
        <i/>
        <sz val="12"/>
        <color theme="1"/>
        <rFont val="Times New Roman"/>
        <family val="1"/>
      </rPr>
      <t>(Dynamic 1)</t>
    </r>
  </si>
  <si>
    <r>
      <t xml:space="preserve">Total Proposal A Annual Revenue by Type </t>
    </r>
    <r>
      <rPr>
        <i/>
        <sz val="12"/>
        <color theme="1"/>
        <rFont val="Times New Roman"/>
        <family val="1"/>
      </rPr>
      <t>(Dynamic 2)</t>
    </r>
  </si>
  <si>
    <r>
      <t xml:space="preserve">Estimated Number Per Fee Type </t>
    </r>
    <r>
      <rPr>
        <i/>
        <sz val="12"/>
        <color theme="1"/>
        <rFont val="Times New Roman"/>
        <family val="1"/>
      </rPr>
      <t>(Dynamic 3)</t>
    </r>
  </si>
  <si>
    <r>
      <t xml:space="preserve">Total Proposal A Annual Revenue by Type </t>
    </r>
    <r>
      <rPr>
        <i/>
        <sz val="12"/>
        <color theme="1"/>
        <rFont val="Times New Roman"/>
        <family val="1"/>
      </rPr>
      <t>(Dynamic 3)</t>
    </r>
  </si>
  <si>
    <t>Square Feet of Flowering Canopy</t>
  </si>
  <si>
    <t>Total:</t>
  </si>
  <si>
    <t>Square Feet of Cultivation Space</t>
  </si>
  <si>
    <t>Fee Calculations</t>
  </si>
  <si>
    <r>
      <t xml:space="preserve">Fee Proposal A 
</t>
    </r>
    <r>
      <rPr>
        <i/>
        <sz val="10"/>
        <color theme="1"/>
        <rFont val="Times New Roman"/>
        <family val="1"/>
      </rPr>
      <t>(one time license fee, annual renewal fees</t>
    </r>
    <r>
      <rPr>
        <i/>
        <sz val="11"/>
        <color theme="1"/>
        <rFont val="Times New Roman"/>
        <family val="1"/>
      </rPr>
      <t>)</t>
    </r>
  </si>
  <si>
    <t>License application fee</t>
  </si>
  <si>
    <t>Prorated one time fees</t>
  </si>
  <si>
    <t xml:space="preserve"> </t>
  </si>
  <si>
    <r>
      <t xml:space="preserve">Provisional application fee </t>
    </r>
    <r>
      <rPr>
        <i/>
        <sz val="12"/>
        <color theme="1"/>
        <rFont val="Times New Roman"/>
        <family val="1"/>
      </rPr>
      <t>(intent to apply)</t>
    </r>
  </si>
  <si>
    <t>Tier 1 Outdoor Cult &lt; 1,000 sq ft</t>
  </si>
  <si>
    <r>
      <t xml:space="preserve">Employee registration fee </t>
    </r>
    <r>
      <rPr>
        <i/>
        <sz val="12"/>
        <color theme="1"/>
        <rFont val="Times New Roman"/>
        <family val="1"/>
      </rPr>
      <t>(biannual)</t>
    </r>
  </si>
  <si>
    <t>Annual state license &amp; employee fees</t>
  </si>
  <si>
    <r>
      <t>Employee registration fee (</t>
    </r>
    <r>
      <rPr>
        <i/>
        <sz val="12"/>
        <color theme="1"/>
        <rFont val="Times New Roman"/>
        <family val="1"/>
      </rPr>
      <t>biannual</t>
    </r>
    <r>
      <rPr>
        <sz val="12"/>
        <color theme="1"/>
        <rFont val="Times New Roman"/>
        <family val="1"/>
      </rPr>
      <t>)</t>
    </r>
  </si>
  <si>
    <r>
      <t>Manufacturer - Tier One (</t>
    </r>
    <r>
      <rPr>
        <i/>
        <sz val="12"/>
        <color theme="1"/>
        <rFont val="Times New Roman"/>
        <family val="1"/>
      </rPr>
      <t>CO2 Extraction</t>
    </r>
    <r>
      <rPr>
        <sz val="12"/>
        <color theme="1"/>
        <rFont val="Times New Roman"/>
        <family val="1"/>
      </rPr>
      <t>)</t>
    </r>
  </si>
  <si>
    <r>
      <t xml:space="preserve">Fee Proposal B 
</t>
    </r>
    <r>
      <rPr>
        <i/>
        <sz val="10"/>
        <color theme="1"/>
        <rFont val="Times New Roman"/>
        <family val="1"/>
      </rPr>
      <t>(one time license fee, annual renewal fees</t>
    </r>
    <r>
      <rPr>
        <i/>
        <sz val="11"/>
        <color theme="1"/>
        <rFont val="Times New Roman"/>
        <family val="1"/>
      </rPr>
      <t>)</t>
    </r>
  </si>
  <si>
    <r>
      <t xml:space="preserve">Total Proposal B Annual Revenue by Type </t>
    </r>
    <r>
      <rPr>
        <i/>
        <sz val="12"/>
        <color theme="1"/>
        <rFont val="Times New Roman"/>
        <family val="1"/>
      </rPr>
      <t>(Dynamic 1)</t>
    </r>
  </si>
  <si>
    <r>
      <t xml:space="preserve">Total Proposal B Annual Revenue by Type </t>
    </r>
    <r>
      <rPr>
        <i/>
        <sz val="12"/>
        <color theme="1"/>
        <rFont val="Times New Roman"/>
        <family val="1"/>
      </rPr>
      <t>(Dynamic 2)</t>
    </r>
  </si>
  <si>
    <r>
      <t xml:space="preserve">Total Proposal B Annual Revenue by Type </t>
    </r>
    <r>
      <rPr>
        <i/>
        <sz val="12"/>
        <color theme="1"/>
        <rFont val="Times New Roman"/>
        <family val="1"/>
      </rPr>
      <t>(Dynamic 3)</t>
    </r>
  </si>
  <si>
    <r>
      <t>Testing laboratory (</t>
    </r>
    <r>
      <rPr>
        <i/>
        <sz val="12"/>
        <color theme="1"/>
        <rFont val="Times New Roman"/>
        <family val="1"/>
      </rPr>
      <t>linked with hemp fees</t>
    </r>
    <r>
      <rPr>
        <sz val="12"/>
        <color theme="1"/>
        <rFont val="Times New Roman"/>
        <family val="1"/>
      </rPr>
      <t>)</t>
    </r>
  </si>
  <si>
    <t>Tier 2 Outdoor Cult &lt; 2,500 sq ft</t>
  </si>
  <si>
    <t>Tier 3 Outdoor Cult &lt; 5,000 sq ft</t>
  </si>
  <si>
    <t>Tier 4 Outdoor Cult &lt; 10,000 sq ft</t>
  </si>
  <si>
    <t>Tier 5 Outdoor Cult &lt; 20,000 sq ft</t>
  </si>
  <si>
    <t>Tier 5 Indoor Cult &lt; 15,000 sq ft</t>
  </si>
  <si>
    <t xml:space="preserve">Tier 6 Indoor Cult &lt; 25,000 sq ft </t>
  </si>
  <si>
    <t>Mixed tier - indoor &lt; 1,000, outdoor ≦ 50 plants</t>
  </si>
  <si>
    <t>Tier 6 Outdoor Cult &lt; 37,500 sq ft</t>
  </si>
  <si>
    <r>
      <t xml:space="preserve">Local processing fees </t>
    </r>
    <r>
      <rPr>
        <i/>
        <sz val="12"/>
        <color theme="1"/>
        <rFont val="Times New Roman"/>
        <family val="1"/>
      </rPr>
      <t>(follow the uniform fee schedule)</t>
    </r>
  </si>
  <si>
    <t>License/Registration type</t>
  </si>
  <si>
    <t>Cultivation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</si>
</sst>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/>
    </xf>
    <xf numFmtId="6" fontId="1" fillId="0" borderId="0" xfId="0" applyNumberFormat="1" applyFont="1"/>
    <xf numFmtId="0" fontId="6" fillId="0" borderId="0" xfId="0" applyFont="1" applyAlignment="1">
      <alignment horizontal="left"/>
    </xf>
    <xf numFmtId="8" fontId="2" fillId="0" borderId="0" xfId="0" applyNumberFormat="1" applyFont="1"/>
    <xf numFmtId="3" fontId="2" fillId="0" borderId="0" xfId="0" applyNumberFormat="1" applyFont="1"/>
    <xf numFmtId="0" fontId="2" fillId="0" borderId="0" xfId="0" applyFont="1" applyFill="1"/>
    <xf numFmtId="0" fontId="1" fillId="0" borderId="0" xfId="0" applyFont="1" applyBorder="1" applyAlignment="1">
      <alignment wrapText="1"/>
    </xf>
    <xf numFmtId="6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wrapText="1"/>
    </xf>
    <xf numFmtId="8" fontId="2" fillId="0" borderId="0" xfId="0" applyNumberFormat="1" applyFont="1" applyBorder="1"/>
    <xf numFmtId="4" fontId="2" fillId="0" borderId="0" xfId="0" applyNumberFormat="1" applyFont="1" applyBorder="1"/>
    <xf numFmtId="3" fontId="1" fillId="0" borderId="0" xfId="0" applyNumberFormat="1" applyFont="1"/>
    <xf numFmtId="0" fontId="1" fillId="0" borderId="1" xfId="0" applyFont="1" applyBorder="1" applyAlignment="1">
      <alignment wrapText="1"/>
    </xf>
    <xf numFmtId="6" fontId="2" fillId="0" borderId="1" xfId="0" applyNumberFormat="1" applyFont="1" applyBorder="1"/>
    <xf numFmtId="6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Fill="1" applyAlignment="1">
      <alignment horizontal="left" indent="1"/>
    </xf>
    <xf numFmtId="0" fontId="2" fillId="0" borderId="2" xfId="0" applyFont="1" applyBorder="1" applyAlignment="1">
      <alignment horizontal="left" wrapText="1" indent="1"/>
    </xf>
    <xf numFmtId="6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AEAD-5841-3347-956C-DB3A657A2A85}">
  <dimension ref="A1:M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6" sqref="C16"/>
    </sheetView>
  </sheetViews>
  <sheetFormatPr baseColWidth="10" defaultColWidth="11" defaultRowHeight="16" x14ac:dyDescent="0.2"/>
  <cols>
    <col min="1" max="1" width="37.83203125" style="3" customWidth="1"/>
    <col min="2" max="2" width="23.5" style="3" customWidth="1"/>
    <col min="3" max="3" width="21.6640625" style="3" customWidth="1"/>
    <col min="4" max="4" width="27.1640625" style="3" customWidth="1"/>
    <col min="5" max="5" width="21.83203125" style="3" customWidth="1"/>
    <col min="6" max="8" width="26.33203125" style="3" customWidth="1"/>
    <col min="9" max="9" width="19.5" style="3" customWidth="1"/>
    <col min="10" max="10" width="6.6640625" style="3" customWidth="1"/>
    <col min="11" max="11" width="21.5" style="3" customWidth="1"/>
    <col min="12" max="16" width="11" style="3" customWidth="1"/>
    <col min="17" max="16384" width="11" style="3"/>
  </cols>
  <sheetData>
    <row r="1" spans="1:12" ht="51" x14ac:dyDescent="0.2">
      <c r="A1" s="1" t="s">
        <v>60</v>
      </c>
      <c r="B1" s="1" t="s">
        <v>36</v>
      </c>
      <c r="C1" s="1" t="s">
        <v>28</v>
      </c>
      <c r="D1" s="26" t="s">
        <v>27</v>
      </c>
      <c r="E1" s="17" t="s">
        <v>26</v>
      </c>
      <c r="F1" s="26" t="s">
        <v>29</v>
      </c>
      <c r="G1" s="17" t="s">
        <v>30</v>
      </c>
      <c r="H1" s="26" t="s">
        <v>31</v>
      </c>
      <c r="I1" s="1" t="s">
        <v>24</v>
      </c>
      <c r="J1" s="1"/>
      <c r="K1" s="2"/>
      <c r="L1" s="2" t="s">
        <v>61</v>
      </c>
    </row>
    <row r="2" spans="1:12" x14ac:dyDescent="0.2">
      <c r="A2" s="9" t="s">
        <v>23</v>
      </c>
      <c r="B2" s="4"/>
      <c r="D2" s="27"/>
      <c r="E2" s="18"/>
      <c r="F2" s="27"/>
      <c r="G2" s="18"/>
      <c r="H2" s="27"/>
      <c r="I2" s="4"/>
      <c r="J2" s="4"/>
    </row>
    <row r="3" spans="1:12" x14ac:dyDescent="0.2">
      <c r="A3" s="5" t="s">
        <v>41</v>
      </c>
      <c r="B3" s="4">
        <v>1000</v>
      </c>
      <c r="C3" s="3">
        <v>45</v>
      </c>
      <c r="D3" s="27">
        <f>B3*C3</f>
        <v>45000</v>
      </c>
      <c r="E3" s="19">
        <v>15</v>
      </c>
      <c r="F3" s="27">
        <f>$B3*E3</f>
        <v>15000</v>
      </c>
      <c r="G3" s="19">
        <v>8</v>
      </c>
      <c r="H3" s="27">
        <f>$B3*G3</f>
        <v>8000</v>
      </c>
      <c r="I3" s="3">
        <v>2</v>
      </c>
      <c r="L3" s="3">
        <v>1000</v>
      </c>
    </row>
    <row r="4" spans="1:12" x14ac:dyDescent="0.2">
      <c r="A4" s="5" t="s">
        <v>51</v>
      </c>
      <c r="B4" s="4">
        <v>2500</v>
      </c>
      <c r="C4" s="3">
        <v>35</v>
      </c>
      <c r="D4" s="27">
        <f t="shared" ref="D4:D15" si="0">B4*C4</f>
        <v>87500</v>
      </c>
      <c r="E4" s="19">
        <v>10</v>
      </c>
      <c r="F4" s="27">
        <f t="shared" ref="F4:F14" si="1">$B4*E4</f>
        <v>25000</v>
      </c>
      <c r="G4" s="19">
        <v>5</v>
      </c>
      <c r="H4" s="27">
        <f t="shared" ref="H4:H15" si="2">$B4*G4</f>
        <v>12500</v>
      </c>
      <c r="I4" s="3">
        <v>3</v>
      </c>
      <c r="L4" s="3">
        <v>2500</v>
      </c>
    </row>
    <row r="5" spans="1:12" x14ac:dyDescent="0.2">
      <c r="A5" s="5" t="s">
        <v>52</v>
      </c>
      <c r="B5" s="4">
        <v>5000</v>
      </c>
      <c r="C5" s="3">
        <v>15</v>
      </c>
      <c r="D5" s="27">
        <f t="shared" si="0"/>
        <v>75000</v>
      </c>
      <c r="E5" s="19">
        <v>5</v>
      </c>
      <c r="F5" s="27">
        <f t="shared" si="1"/>
        <v>25000</v>
      </c>
      <c r="G5" s="19">
        <v>2</v>
      </c>
      <c r="H5" s="27">
        <f t="shared" si="2"/>
        <v>10000</v>
      </c>
      <c r="I5" s="3">
        <v>5</v>
      </c>
      <c r="L5" s="3">
        <v>5000</v>
      </c>
    </row>
    <row r="6" spans="1:12" x14ac:dyDescent="0.2">
      <c r="A6" s="5" t="s">
        <v>53</v>
      </c>
      <c r="B6" s="4">
        <v>10000</v>
      </c>
      <c r="C6" s="3">
        <v>5</v>
      </c>
      <c r="D6" s="27">
        <f t="shared" si="0"/>
        <v>50000</v>
      </c>
      <c r="E6" s="19">
        <v>2</v>
      </c>
      <c r="F6" s="27">
        <f t="shared" si="1"/>
        <v>20000</v>
      </c>
      <c r="G6" s="19">
        <v>1</v>
      </c>
      <c r="H6" s="27">
        <f t="shared" si="2"/>
        <v>10000</v>
      </c>
      <c r="I6" s="3">
        <v>10</v>
      </c>
      <c r="L6" s="3">
        <v>10000</v>
      </c>
    </row>
    <row r="7" spans="1:12" x14ac:dyDescent="0.2">
      <c r="A7" s="5" t="s">
        <v>54</v>
      </c>
      <c r="B7" s="4">
        <v>20000</v>
      </c>
      <c r="C7" s="3">
        <v>3</v>
      </c>
      <c r="D7" s="27">
        <f t="shared" si="0"/>
        <v>60000</v>
      </c>
      <c r="E7" s="19">
        <v>2</v>
      </c>
      <c r="F7" s="27">
        <f t="shared" si="1"/>
        <v>40000</v>
      </c>
      <c r="G7" s="19">
        <v>1</v>
      </c>
      <c r="H7" s="27">
        <f t="shared" si="2"/>
        <v>20000</v>
      </c>
      <c r="I7" s="3">
        <v>15</v>
      </c>
      <c r="L7" s="3">
        <v>20000</v>
      </c>
    </row>
    <row r="8" spans="1:12" x14ac:dyDescent="0.2">
      <c r="A8" s="5" t="s">
        <v>58</v>
      </c>
      <c r="B8" s="4">
        <v>30000</v>
      </c>
      <c r="C8" s="3">
        <v>2</v>
      </c>
      <c r="D8" s="27">
        <f t="shared" si="0"/>
        <v>60000</v>
      </c>
      <c r="E8" s="19">
        <f t="shared" ref="E8:E13" si="3">C8/2</f>
        <v>1</v>
      </c>
      <c r="F8" s="27">
        <f t="shared" si="1"/>
        <v>30000</v>
      </c>
      <c r="G8" s="19">
        <v>0</v>
      </c>
      <c r="H8" s="27">
        <f t="shared" si="2"/>
        <v>0</v>
      </c>
      <c r="I8" s="3">
        <v>25</v>
      </c>
      <c r="L8" s="3">
        <v>37500</v>
      </c>
    </row>
    <row r="9" spans="1:12" x14ac:dyDescent="0.2">
      <c r="A9" s="5" t="s">
        <v>22</v>
      </c>
      <c r="B9" s="4">
        <v>4000</v>
      </c>
      <c r="C9" s="3">
        <v>45</v>
      </c>
      <c r="D9" s="27">
        <f t="shared" si="0"/>
        <v>180000</v>
      </c>
      <c r="E9" s="19">
        <v>15</v>
      </c>
      <c r="F9" s="27">
        <f t="shared" si="1"/>
        <v>60000</v>
      </c>
      <c r="G9" s="19">
        <v>8</v>
      </c>
      <c r="H9" s="27">
        <f t="shared" si="2"/>
        <v>32000</v>
      </c>
      <c r="I9" s="3">
        <v>3</v>
      </c>
      <c r="L9" s="3">
        <v>1000</v>
      </c>
    </row>
    <row r="10" spans="1:12" x14ac:dyDescent="0.2">
      <c r="A10" s="5" t="s">
        <v>21</v>
      </c>
      <c r="B10" s="4">
        <v>10000</v>
      </c>
      <c r="C10" s="3">
        <v>40</v>
      </c>
      <c r="D10" s="27">
        <f t="shared" si="0"/>
        <v>400000</v>
      </c>
      <c r="E10" s="19">
        <v>10</v>
      </c>
      <c r="F10" s="27">
        <f t="shared" si="1"/>
        <v>100000</v>
      </c>
      <c r="G10" s="19">
        <v>5</v>
      </c>
      <c r="H10" s="27">
        <f t="shared" si="2"/>
        <v>50000</v>
      </c>
      <c r="I10" s="3">
        <v>4</v>
      </c>
      <c r="L10" s="3">
        <v>2500</v>
      </c>
    </row>
    <row r="11" spans="1:12" x14ac:dyDescent="0.2">
      <c r="A11" s="5" t="s">
        <v>20</v>
      </c>
      <c r="B11" s="4">
        <v>20000</v>
      </c>
      <c r="C11" s="3">
        <v>50</v>
      </c>
      <c r="D11" s="27">
        <f t="shared" si="0"/>
        <v>1000000</v>
      </c>
      <c r="E11" s="19">
        <v>20</v>
      </c>
      <c r="F11" s="27">
        <f t="shared" si="1"/>
        <v>400000</v>
      </c>
      <c r="G11" s="19">
        <v>10</v>
      </c>
      <c r="H11" s="27">
        <f t="shared" si="2"/>
        <v>200000</v>
      </c>
      <c r="I11" s="3">
        <v>6</v>
      </c>
      <c r="L11" s="3">
        <v>5000</v>
      </c>
    </row>
    <row r="12" spans="1:12" x14ac:dyDescent="0.2">
      <c r="A12" s="5" t="s">
        <v>0</v>
      </c>
      <c r="B12" s="4">
        <v>40000</v>
      </c>
      <c r="C12" s="3">
        <v>30</v>
      </c>
      <c r="D12" s="27">
        <f t="shared" si="0"/>
        <v>1200000</v>
      </c>
      <c r="E12" s="19">
        <v>8</v>
      </c>
      <c r="F12" s="27">
        <f t="shared" si="1"/>
        <v>320000</v>
      </c>
      <c r="G12" s="19">
        <v>5</v>
      </c>
      <c r="H12" s="27">
        <f t="shared" si="2"/>
        <v>200000</v>
      </c>
      <c r="I12" s="3">
        <v>18</v>
      </c>
      <c r="L12" s="3">
        <v>10000</v>
      </c>
    </row>
    <row r="13" spans="1:12" x14ac:dyDescent="0.2">
      <c r="A13" s="5" t="s">
        <v>55</v>
      </c>
      <c r="B13" s="4">
        <v>60000</v>
      </c>
      <c r="C13" s="3">
        <v>10</v>
      </c>
      <c r="D13" s="27">
        <f t="shared" si="0"/>
        <v>600000</v>
      </c>
      <c r="E13" s="19">
        <f t="shared" si="3"/>
        <v>5</v>
      </c>
      <c r="F13" s="27">
        <f t="shared" si="1"/>
        <v>300000</v>
      </c>
      <c r="G13" s="19">
        <v>2</v>
      </c>
      <c r="H13" s="27">
        <f t="shared" si="2"/>
        <v>120000</v>
      </c>
      <c r="I13" s="3">
        <v>22</v>
      </c>
      <c r="L13" s="3">
        <v>15000</v>
      </c>
    </row>
    <row r="14" spans="1:12" x14ac:dyDescent="0.2">
      <c r="A14" s="5" t="s">
        <v>56</v>
      </c>
      <c r="B14" s="4">
        <v>100000</v>
      </c>
      <c r="C14" s="3">
        <v>5</v>
      </c>
      <c r="D14" s="27">
        <f t="shared" si="0"/>
        <v>500000</v>
      </c>
      <c r="E14" s="19">
        <v>2</v>
      </c>
      <c r="F14" s="27">
        <f t="shared" si="1"/>
        <v>200000</v>
      </c>
      <c r="G14" s="19">
        <v>1</v>
      </c>
      <c r="H14" s="27">
        <f t="shared" si="2"/>
        <v>100000</v>
      </c>
      <c r="I14" s="3">
        <v>30</v>
      </c>
      <c r="L14" s="3">
        <v>25000</v>
      </c>
    </row>
    <row r="15" spans="1:12" ht="34" x14ac:dyDescent="0.2">
      <c r="A15" s="10" t="s">
        <v>57</v>
      </c>
      <c r="B15" s="4">
        <v>4500</v>
      </c>
      <c r="C15" s="3">
        <v>15</v>
      </c>
      <c r="D15" s="27">
        <f t="shared" si="0"/>
        <v>67500</v>
      </c>
      <c r="E15" s="19">
        <v>5</v>
      </c>
      <c r="F15" s="27">
        <f>$B15*E15</f>
        <v>22500</v>
      </c>
      <c r="G15" s="19">
        <v>2</v>
      </c>
      <c r="H15" s="27">
        <f t="shared" si="2"/>
        <v>9000</v>
      </c>
      <c r="I15" s="3">
        <v>5</v>
      </c>
      <c r="L15" s="3">
        <v>1500</v>
      </c>
    </row>
    <row r="16" spans="1:12" x14ac:dyDescent="0.2">
      <c r="A16" s="11" t="s">
        <v>16</v>
      </c>
      <c r="B16" s="4"/>
      <c r="C16" s="8">
        <f t="shared" ref="C16:H16" si="4">SUM(C3:C15)</f>
        <v>300</v>
      </c>
      <c r="D16" s="28">
        <f t="shared" si="4"/>
        <v>4325000</v>
      </c>
      <c r="E16" s="20">
        <f t="shared" si="4"/>
        <v>100</v>
      </c>
      <c r="F16" s="28">
        <f t="shared" si="4"/>
        <v>1557500</v>
      </c>
      <c r="G16" s="20">
        <f t="shared" si="4"/>
        <v>50</v>
      </c>
      <c r="H16" s="28">
        <f t="shared" si="4"/>
        <v>771500</v>
      </c>
    </row>
    <row r="17" spans="1:10" x14ac:dyDescent="0.2">
      <c r="A17" s="5"/>
      <c r="B17" s="4"/>
      <c r="D17" s="27"/>
      <c r="F17" s="27"/>
      <c r="G17" s="18"/>
      <c r="H17" s="27"/>
      <c r="I17" s="4"/>
      <c r="J17" s="4"/>
    </row>
    <row r="18" spans="1:10" x14ac:dyDescent="0.2">
      <c r="A18" s="9" t="s">
        <v>11</v>
      </c>
      <c r="B18" s="4"/>
      <c r="D18" s="27"/>
      <c r="E18" s="18"/>
      <c r="F18" s="27"/>
      <c r="G18" s="18"/>
      <c r="H18" s="27"/>
      <c r="I18" s="4"/>
      <c r="J18" s="4"/>
    </row>
    <row r="19" spans="1:10" x14ac:dyDescent="0.2">
      <c r="A19" s="5" t="s">
        <v>1</v>
      </c>
      <c r="B19" s="4">
        <v>10000</v>
      </c>
      <c r="C19" s="3">
        <v>80</v>
      </c>
      <c r="D19" s="27">
        <f t="shared" ref="D19:D31" si="5">B19*C19</f>
        <v>800000</v>
      </c>
      <c r="E19" s="19">
        <v>40</v>
      </c>
      <c r="F19" s="27">
        <f>B19*E19</f>
        <v>400000</v>
      </c>
      <c r="G19" s="19">
        <f>ROUNDDOWN(E19/2,0)</f>
        <v>20</v>
      </c>
      <c r="H19" s="27">
        <f>$B19*G19</f>
        <v>200000</v>
      </c>
      <c r="I19" s="3">
        <v>10</v>
      </c>
    </row>
    <row r="20" spans="1:10" x14ac:dyDescent="0.2">
      <c r="A20" s="5" t="s">
        <v>2</v>
      </c>
      <c r="B20" s="4">
        <v>4000</v>
      </c>
      <c r="C20" s="3">
        <v>20</v>
      </c>
      <c r="D20" s="27">
        <f t="shared" si="5"/>
        <v>80000</v>
      </c>
      <c r="E20" s="19">
        <v>10</v>
      </c>
      <c r="F20" s="27">
        <f t="shared" ref="F20" si="6">B20*E20</f>
        <v>40000</v>
      </c>
      <c r="G20" s="19">
        <f t="shared" ref="G20:G25" si="7">ROUNDDOWN(E20/2,0)</f>
        <v>5</v>
      </c>
      <c r="H20" s="27">
        <f t="shared" ref="H20" si="8">$B20*G20</f>
        <v>20000</v>
      </c>
      <c r="I20" s="3">
        <v>5</v>
      </c>
    </row>
    <row r="21" spans="1:10" x14ac:dyDescent="0.2">
      <c r="A21" s="11" t="s">
        <v>17</v>
      </c>
      <c r="B21" s="4"/>
      <c r="C21" s="8">
        <f t="shared" ref="C21:H21" si="9">SUM(C19:C20)</f>
        <v>100</v>
      </c>
      <c r="D21" s="28">
        <f t="shared" si="9"/>
        <v>880000</v>
      </c>
      <c r="E21" s="20">
        <f t="shared" si="9"/>
        <v>50</v>
      </c>
      <c r="F21" s="28">
        <f t="shared" si="9"/>
        <v>440000</v>
      </c>
      <c r="G21" s="20">
        <f t="shared" si="9"/>
        <v>25</v>
      </c>
      <c r="H21" s="28">
        <f t="shared" si="9"/>
        <v>220000</v>
      </c>
      <c r="I21" s="12"/>
      <c r="J21" s="12"/>
    </row>
    <row r="22" spans="1:10" x14ac:dyDescent="0.2">
      <c r="A22" s="7"/>
      <c r="B22" s="4" t="s">
        <v>39</v>
      </c>
      <c r="D22" s="27"/>
      <c r="E22" s="18"/>
      <c r="F22" s="27"/>
      <c r="G22" s="18"/>
      <c r="H22" s="27"/>
      <c r="I22" s="4"/>
      <c r="J22" s="4"/>
    </row>
    <row r="23" spans="1:10" x14ac:dyDescent="0.2">
      <c r="A23" s="9" t="s">
        <v>13</v>
      </c>
      <c r="B23" s="4"/>
      <c r="D23" s="27"/>
      <c r="E23" s="18"/>
      <c r="F23" s="27"/>
      <c r="G23" s="18"/>
      <c r="H23" s="27"/>
      <c r="I23" s="4"/>
      <c r="J23" s="4"/>
    </row>
    <row r="24" spans="1:10" x14ac:dyDescent="0.2">
      <c r="A24" s="5" t="s">
        <v>45</v>
      </c>
      <c r="B24" s="4">
        <v>15000</v>
      </c>
      <c r="C24" s="3">
        <v>15</v>
      </c>
      <c r="D24" s="27">
        <f t="shared" si="5"/>
        <v>225000</v>
      </c>
      <c r="E24" s="19">
        <v>10</v>
      </c>
      <c r="F24" s="27">
        <f>B24*E24</f>
        <v>150000</v>
      </c>
      <c r="G24" s="19">
        <f t="shared" si="7"/>
        <v>5</v>
      </c>
      <c r="H24" s="27">
        <f t="shared" ref="H24" si="10">$B24*G24</f>
        <v>75000</v>
      </c>
      <c r="I24" s="3">
        <v>10</v>
      </c>
    </row>
    <row r="25" spans="1:10" x14ac:dyDescent="0.2">
      <c r="A25" s="5" t="s">
        <v>12</v>
      </c>
      <c r="B25" s="4">
        <v>5000</v>
      </c>
      <c r="C25" s="3">
        <v>30</v>
      </c>
      <c r="D25" s="27">
        <f t="shared" si="5"/>
        <v>150000</v>
      </c>
      <c r="E25" s="19">
        <v>15</v>
      </c>
      <c r="F25" s="27">
        <f>B25*E25</f>
        <v>75000</v>
      </c>
      <c r="G25" s="19">
        <f t="shared" si="7"/>
        <v>7</v>
      </c>
      <c r="H25" s="27">
        <f t="shared" ref="H25" si="11">$B25*G25</f>
        <v>35000</v>
      </c>
      <c r="I25" s="3">
        <v>6</v>
      </c>
    </row>
    <row r="26" spans="1:10" x14ac:dyDescent="0.2">
      <c r="A26" s="11" t="s">
        <v>18</v>
      </c>
      <c r="B26" s="4"/>
      <c r="C26" s="8">
        <f>SUM(C24:C25)</f>
        <v>45</v>
      </c>
      <c r="D26" s="28">
        <f t="shared" ref="D26:H26" si="12">SUM(D24:D25)</f>
        <v>375000</v>
      </c>
      <c r="E26" s="20">
        <f t="shared" si="12"/>
        <v>25</v>
      </c>
      <c r="F26" s="28">
        <f t="shared" si="12"/>
        <v>225000</v>
      </c>
      <c r="G26" s="20">
        <f t="shared" si="12"/>
        <v>12</v>
      </c>
      <c r="H26" s="28">
        <f t="shared" si="12"/>
        <v>110000</v>
      </c>
      <c r="I26" s="12"/>
      <c r="J26" s="12"/>
    </row>
    <row r="27" spans="1:10" x14ac:dyDescent="0.2">
      <c r="A27" s="7"/>
      <c r="B27" s="4"/>
      <c r="D27" s="27"/>
      <c r="E27" s="18"/>
      <c r="F27" s="27"/>
      <c r="G27" s="18"/>
      <c r="H27" s="27"/>
      <c r="I27" s="4"/>
      <c r="J27" s="4"/>
    </row>
    <row r="28" spans="1:10" x14ac:dyDescent="0.2">
      <c r="A28" s="9" t="s">
        <v>15</v>
      </c>
      <c r="B28" s="4"/>
      <c r="D28" s="27"/>
      <c r="E28" s="18"/>
      <c r="F28" s="27"/>
      <c r="G28" s="18"/>
      <c r="H28" s="27"/>
      <c r="I28" s="4"/>
      <c r="J28" s="4"/>
    </row>
    <row r="29" spans="1:10" x14ac:dyDescent="0.2">
      <c r="A29" s="5" t="s">
        <v>4</v>
      </c>
      <c r="B29" s="4">
        <f>B24+B19+B14</f>
        <v>125000</v>
      </c>
      <c r="C29" s="3">
        <v>5</v>
      </c>
      <c r="D29" s="27">
        <f>B29*C29</f>
        <v>625000</v>
      </c>
      <c r="E29" s="19">
        <v>4</v>
      </c>
      <c r="F29" s="27">
        <f>B29*E29</f>
        <v>500000</v>
      </c>
      <c r="G29" s="19">
        <f t="shared" ref="G29:G31" si="13">ROUNDDOWN(E29/2,0)</f>
        <v>2</v>
      </c>
      <c r="H29" s="27">
        <f t="shared" ref="H29:H31" si="14">$B29*G29</f>
        <v>250000</v>
      </c>
      <c r="I29" s="3">
        <v>30</v>
      </c>
    </row>
    <row r="30" spans="1:10" x14ac:dyDescent="0.2">
      <c r="A30" s="5" t="s">
        <v>3</v>
      </c>
      <c r="B30" s="4">
        <v>4000</v>
      </c>
      <c r="C30" s="3">
        <v>5</v>
      </c>
      <c r="D30" s="27">
        <f t="shared" si="5"/>
        <v>20000</v>
      </c>
      <c r="E30" s="19">
        <v>4</v>
      </c>
      <c r="F30" s="27">
        <f t="shared" ref="F30:F31" si="15">B30*E30</f>
        <v>16000</v>
      </c>
      <c r="G30" s="19">
        <f t="shared" si="13"/>
        <v>2</v>
      </c>
      <c r="H30" s="27">
        <f t="shared" si="14"/>
        <v>8000</v>
      </c>
      <c r="I30" s="3">
        <v>10</v>
      </c>
    </row>
    <row r="31" spans="1:10" x14ac:dyDescent="0.2">
      <c r="A31" s="5" t="s">
        <v>50</v>
      </c>
      <c r="B31" s="4">
        <v>1500</v>
      </c>
      <c r="C31" s="3">
        <v>4</v>
      </c>
      <c r="D31" s="27">
        <f t="shared" si="5"/>
        <v>6000</v>
      </c>
      <c r="E31" s="19">
        <v>3</v>
      </c>
      <c r="F31" s="27">
        <f t="shared" si="15"/>
        <v>4500</v>
      </c>
      <c r="G31" s="19">
        <f t="shared" si="13"/>
        <v>1</v>
      </c>
      <c r="H31" s="27">
        <f t="shared" si="14"/>
        <v>1500</v>
      </c>
      <c r="I31" s="3">
        <v>8</v>
      </c>
    </row>
    <row r="32" spans="1:10" x14ac:dyDescent="0.2">
      <c r="A32" s="11" t="s">
        <v>25</v>
      </c>
      <c r="B32" s="4"/>
      <c r="C32" s="8">
        <f t="shared" ref="C32:H32" si="16">SUM(C29:C31)</f>
        <v>14</v>
      </c>
      <c r="D32" s="28">
        <f t="shared" si="16"/>
        <v>651000</v>
      </c>
      <c r="E32" s="20">
        <f t="shared" si="16"/>
        <v>11</v>
      </c>
      <c r="F32" s="28">
        <f t="shared" si="16"/>
        <v>520500</v>
      </c>
      <c r="G32" s="20">
        <f t="shared" si="16"/>
        <v>5</v>
      </c>
      <c r="H32" s="28">
        <f t="shared" si="16"/>
        <v>259500</v>
      </c>
    </row>
    <row r="33" spans="1:13" x14ac:dyDescent="0.2">
      <c r="A33" s="7"/>
      <c r="B33" s="4"/>
      <c r="D33" s="27"/>
      <c r="E33" s="19"/>
      <c r="F33" s="27"/>
      <c r="G33" s="19"/>
      <c r="H33" s="27"/>
      <c r="I33" s="4"/>
      <c r="J33" s="4"/>
    </row>
    <row r="34" spans="1:13" x14ac:dyDescent="0.2">
      <c r="A34" s="13" t="s">
        <v>19</v>
      </c>
      <c r="B34" s="4"/>
      <c r="C34" s="8">
        <f t="shared" ref="C34:H34" si="17">SUM(C16,C21,C26,C32)</f>
        <v>459</v>
      </c>
      <c r="D34" s="28">
        <f t="shared" si="17"/>
        <v>6231000</v>
      </c>
      <c r="E34" s="20">
        <f t="shared" si="17"/>
        <v>186</v>
      </c>
      <c r="F34" s="28">
        <f t="shared" si="17"/>
        <v>2743000</v>
      </c>
      <c r="G34" s="20">
        <f t="shared" si="17"/>
        <v>92</v>
      </c>
      <c r="H34" s="28">
        <f t="shared" si="17"/>
        <v>1361000</v>
      </c>
      <c r="I34" s="12"/>
      <c r="J34" s="12"/>
    </row>
    <row r="35" spans="1:13" x14ac:dyDescent="0.2">
      <c r="A35" s="7"/>
      <c r="B35" s="4"/>
      <c r="D35" s="27"/>
      <c r="E35" s="18"/>
      <c r="F35" s="27"/>
      <c r="G35" s="18"/>
      <c r="H35" s="27"/>
      <c r="I35" s="4"/>
      <c r="J35" s="4"/>
    </row>
    <row r="36" spans="1:13" x14ac:dyDescent="0.2">
      <c r="A36" s="7"/>
      <c r="B36" s="4"/>
      <c r="D36" s="27"/>
      <c r="E36" s="18"/>
      <c r="F36" s="27"/>
      <c r="G36" s="18"/>
      <c r="H36" s="27"/>
      <c r="I36" s="4"/>
      <c r="J36" s="4"/>
    </row>
    <row r="37" spans="1:13" x14ac:dyDescent="0.2">
      <c r="A37" s="9" t="s">
        <v>14</v>
      </c>
      <c r="B37" s="4"/>
      <c r="D37" s="27"/>
      <c r="E37" s="18"/>
      <c r="F37" s="27"/>
      <c r="G37" s="18"/>
      <c r="H37" s="27"/>
      <c r="I37" s="4"/>
      <c r="J37" s="4"/>
    </row>
    <row r="38" spans="1:13" x14ac:dyDescent="0.2">
      <c r="A38" s="5"/>
      <c r="B38" s="4">
        <v>500</v>
      </c>
      <c r="C38" s="3">
        <f>C34</f>
        <v>459</v>
      </c>
      <c r="D38" s="27">
        <f>B38*C38</f>
        <v>229500</v>
      </c>
      <c r="E38" s="19">
        <f>E34</f>
        <v>186</v>
      </c>
      <c r="F38" s="27">
        <f>$B38*E38</f>
        <v>93000</v>
      </c>
      <c r="G38" s="19">
        <f>G34</f>
        <v>92</v>
      </c>
      <c r="H38" s="27">
        <f>$B38*G38</f>
        <v>46000</v>
      </c>
      <c r="I38" s="4"/>
      <c r="J38" s="4"/>
    </row>
    <row r="39" spans="1:13" x14ac:dyDescent="0.2">
      <c r="A39" s="5" t="s">
        <v>37</v>
      </c>
      <c r="B39" s="4">
        <v>1000</v>
      </c>
      <c r="C39" s="3">
        <f>C34</f>
        <v>459</v>
      </c>
      <c r="D39" s="27">
        <f>B39*C39</f>
        <v>459000</v>
      </c>
      <c r="E39" s="19">
        <f>E34</f>
        <v>186</v>
      </c>
      <c r="F39" s="27">
        <f>$B39*E39</f>
        <v>186000</v>
      </c>
      <c r="G39" s="19">
        <f>G34</f>
        <v>92</v>
      </c>
      <c r="H39" s="27">
        <f>$B39*G39</f>
        <v>92000</v>
      </c>
      <c r="I39" s="4"/>
      <c r="J39" s="4"/>
    </row>
    <row r="40" spans="1:13" x14ac:dyDescent="0.2">
      <c r="A40" s="32" t="s">
        <v>44</v>
      </c>
      <c r="B40" s="4">
        <v>100</v>
      </c>
      <c r="C40" s="15">
        <f>SUMPRODUCT(C3:C15,$I$3:$I$15)+SUMPRODUCT(C19:C20,$I$19:$I$20)+SUMPRODUCT(C24:C25,$I$24:$I$25)+SUMPRODUCT(C29:C31,$I$29:$I$31)</f>
        <v>3457</v>
      </c>
      <c r="D40" s="27">
        <f>($B40*C40)/2</f>
        <v>172850</v>
      </c>
      <c r="E40" s="21">
        <f>SUMPRODUCT(E3:E14,$I$3:$I$14)+SUMPRODUCT(E19:E20,$I$19:$I$20)+SUMPRODUCT(E24:E25,$I$24:$I$25)+SUMPRODUCT(E29:E31,$I$29:$I$31)</f>
        <v>1503</v>
      </c>
      <c r="F40" s="27">
        <f>($B40*E40)/2</f>
        <v>75150</v>
      </c>
      <c r="G40" s="21">
        <f>SUMPRODUCT(G3:G14,$I$3:$I$14)+SUMPRODUCT(G19:G20,$I$19:$I$20)+SUMPRODUCT(G24:G25,$I$24:$I$25)+SUMPRODUCT(G29:G31,$I$29:$I$31)</f>
        <v>739</v>
      </c>
      <c r="H40" s="27">
        <f>($B40*G40)/2</f>
        <v>36950</v>
      </c>
      <c r="I40" s="4"/>
      <c r="J40" s="4"/>
      <c r="L40" s="16"/>
      <c r="M40" s="16"/>
    </row>
    <row r="41" spans="1:13" ht="34" x14ac:dyDescent="0.2">
      <c r="A41" s="10" t="s">
        <v>59</v>
      </c>
      <c r="B41" s="4">
        <v>100</v>
      </c>
      <c r="C41" s="2" t="s">
        <v>5</v>
      </c>
      <c r="D41" s="29" t="s">
        <v>5</v>
      </c>
      <c r="E41" s="22" t="s">
        <v>5</v>
      </c>
      <c r="F41" s="29" t="s">
        <v>5</v>
      </c>
      <c r="G41" s="22" t="s">
        <v>5</v>
      </c>
      <c r="H41" s="29" t="s">
        <v>5</v>
      </c>
      <c r="I41" s="4"/>
      <c r="J41" s="2"/>
    </row>
    <row r="42" spans="1:13" x14ac:dyDescent="0.2">
      <c r="A42" s="33"/>
      <c r="B42" s="34"/>
      <c r="C42" s="35"/>
      <c r="D42" s="36"/>
      <c r="E42" s="35"/>
      <c r="F42" s="36"/>
      <c r="G42" s="35"/>
      <c r="H42" s="36"/>
      <c r="I42" s="4"/>
      <c r="J42" s="2"/>
    </row>
    <row r="43" spans="1:13" x14ac:dyDescent="0.2">
      <c r="A43" s="9" t="s">
        <v>35</v>
      </c>
      <c r="D43" s="30"/>
      <c r="E43" s="19"/>
      <c r="F43" s="30"/>
      <c r="G43" s="19"/>
      <c r="H43" s="30"/>
      <c r="I43" s="4"/>
    </row>
    <row r="44" spans="1:13" x14ac:dyDescent="0.2">
      <c r="A44" s="5" t="s">
        <v>43</v>
      </c>
      <c r="D44" s="27">
        <f>SUM(D34)+D40</f>
        <v>6403850</v>
      </c>
      <c r="E44" s="18"/>
      <c r="F44" s="27">
        <f>SUM(F34)+F40</f>
        <v>2818150</v>
      </c>
      <c r="G44" s="18"/>
      <c r="H44" s="27">
        <f>SUM(H34)+H40</f>
        <v>1397950</v>
      </c>
      <c r="I44" s="4"/>
      <c r="J44" s="4"/>
    </row>
    <row r="45" spans="1:13" x14ac:dyDescent="0.2">
      <c r="A45" s="5" t="s">
        <v>6</v>
      </c>
      <c r="B45" s="4"/>
      <c r="D45" s="27">
        <f>D38+D39</f>
        <v>688500</v>
      </c>
      <c r="E45" s="23"/>
      <c r="F45" s="27">
        <f>F38+F39</f>
        <v>279000</v>
      </c>
      <c r="G45" s="23"/>
      <c r="H45" s="27">
        <f>H38+H39</f>
        <v>138000</v>
      </c>
      <c r="I45" s="4"/>
      <c r="J45" s="14"/>
    </row>
    <row r="46" spans="1:13" x14ac:dyDescent="0.2">
      <c r="A46" s="5" t="s">
        <v>38</v>
      </c>
      <c r="B46" s="4"/>
      <c r="D46" s="27">
        <f>D45/7</f>
        <v>98357.142857142855</v>
      </c>
      <c r="E46" s="23"/>
      <c r="F46" s="27">
        <f>F45/7</f>
        <v>39857.142857142855</v>
      </c>
      <c r="G46" s="23"/>
      <c r="H46" s="27">
        <f>H45/7</f>
        <v>19714.285714285714</v>
      </c>
      <c r="I46" s="4"/>
      <c r="J46" s="14"/>
    </row>
    <row r="47" spans="1:13" x14ac:dyDescent="0.2">
      <c r="A47" s="5" t="s">
        <v>8</v>
      </c>
      <c r="D47" s="28">
        <f>D44+D46</f>
        <v>6502207.1428571427</v>
      </c>
      <c r="E47" s="19"/>
      <c r="F47" s="28">
        <f>F44+F46</f>
        <v>2858007.1428571427</v>
      </c>
      <c r="G47" s="19"/>
      <c r="H47" s="28">
        <f>H44+H46</f>
        <v>1417664.2857142857</v>
      </c>
      <c r="I47" s="4"/>
    </row>
    <row r="48" spans="1:13" ht="34" x14ac:dyDescent="0.2">
      <c r="A48" s="10" t="s">
        <v>7</v>
      </c>
      <c r="D48" s="27">
        <v>2500000</v>
      </c>
      <c r="E48" s="24"/>
      <c r="F48" s="31"/>
      <c r="G48" s="24"/>
      <c r="H48" s="31"/>
      <c r="I48" s="4"/>
      <c r="J48" s="6"/>
    </row>
    <row r="49" spans="1:9" x14ac:dyDescent="0.2">
      <c r="D49" s="30"/>
      <c r="E49" s="19"/>
      <c r="F49" s="30"/>
      <c r="G49" s="19"/>
      <c r="H49" s="30"/>
      <c r="I49" s="4"/>
    </row>
    <row r="50" spans="1:9" x14ac:dyDescent="0.2">
      <c r="A50" s="9" t="s">
        <v>34</v>
      </c>
      <c r="D50" s="30"/>
      <c r="E50" s="19"/>
      <c r="F50" s="30"/>
      <c r="G50" s="19"/>
      <c r="H50" s="30"/>
      <c r="I50" s="4"/>
    </row>
    <row r="51" spans="1:9" x14ac:dyDescent="0.2">
      <c r="A51" s="3" t="s">
        <v>10</v>
      </c>
      <c r="C51" s="15">
        <f>SUMPRODUCT(C3:C8,$L$3:$L$8)</f>
        <v>392500</v>
      </c>
      <c r="D51" s="30"/>
      <c r="E51" s="15">
        <f>SUMPRODUCT(E3:E8,$L$3:$L$8)</f>
        <v>162500</v>
      </c>
      <c r="F51" s="30"/>
      <c r="G51" s="15">
        <f>SUMPRODUCT(G3:G8,$L$3:$L$8)</f>
        <v>60500</v>
      </c>
      <c r="H51" s="30"/>
      <c r="I51" s="4"/>
    </row>
    <row r="52" spans="1:9" x14ac:dyDescent="0.2">
      <c r="A52" s="3" t="s">
        <v>9</v>
      </c>
      <c r="C52" s="15">
        <f>SUMPRODUCT(C9:C15,$L$9:$L$15)+(C29*$L$14)</f>
        <v>1117500</v>
      </c>
      <c r="D52" s="30"/>
      <c r="E52" s="15">
        <f>SUMPRODUCT(E9:E15,$L$9:$L$15)+(E29*$L$14)</f>
        <v>452500</v>
      </c>
      <c r="F52" s="30"/>
      <c r="G52" s="15">
        <f>SUMPRODUCT(G9:G15,$L$9:$L$15)+(G29*$L$14)</f>
        <v>228500</v>
      </c>
      <c r="H52" s="30"/>
      <c r="I52" s="4"/>
    </row>
    <row r="53" spans="1:9" x14ac:dyDescent="0.2">
      <c r="A53" s="8" t="s">
        <v>33</v>
      </c>
      <c r="C53" s="25">
        <f>SUM(C51:C52)</f>
        <v>1510000</v>
      </c>
      <c r="D53" s="30"/>
      <c r="E53" s="25">
        <f>SUM(E51:E52)</f>
        <v>615000</v>
      </c>
      <c r="F53" s="30"/>
      <c r="G53" s="25">
        <f>SUM(G51:G52)</f>
        <v>289000</v>
      </c>
      <c r="H53" s="30"/>
    </row>
    <row r="54" spans="1:9" x14ac:dyDescent="0.2">
      <c r="D54" s="30"/>
      <c r="F54" s="30"/>
      <c r="H54" s="30"/>
    </row>
    <row r="55" spans="1:9" x14ac:dyDescent="0.2">
      <c r="A55" s="9" t="s">
        <v>32</v>
      </c>
      <c r="D55" s="30"/>
      <c r="F55" s="30"/>
      <c r="H55" s="30"/>
    </row>
    <row r="56" spans="1:9" x14ac:dyDescent="0.2">
      <c r="A56" s="3" t="s">
        <v>10</v>
      </c>
      <c r="C56" s="15">
        <f>C51*0.5</f>
        <v>196250</v>
      </c>
      <c r="D56" s="30"/>
      <c r="E56" s="15">
        <f>E51*0.5</f>
        <v>81250</v>
      </c>
      <c r="F56" s="30"/>
      <c r="G56" s="15">
        <f>G51*0.5</f>
        <v>30250</v>
      </c>
      <c r="H56" s="30"/>
    </row>
    <row r="57" spans="1:9" x14ac:dyDescent="0.2">
      <c r="A57" s="3" t="s">
        <v>9</v>
      </c>
      <c r="C57" s="15">
        <f>C52*0.5</f>
        <v>558750</v>
      </c>
      <c r="D57" s="30"/>
      <c r="E57" s="15">
        <f>E52*0.5</f>
        <v>226250</v>
      </c>
      <c r="F57" s="30"/>
      <c r="G57" s="15">
        <f>G52*0.5</f>
        <v>114250</v>
      </c>
      <c r="H57" s="30"/>
    </row>
    <row r="58" spans="1:9" x14ac:dyDescent="0.2">
      <c r="A58" s="8" t="s">
        <v>33</v>
      </c>
      <c r="C58" s="25">
        <f>SUM(C56:C57)</f>
        <v>755000</v>
      </c>
      <c r="D58" s="30"/>
      <c r="E58" s="25">
        <f>SUM(E56:E57)</f>
        <v>307500</v>
      </c>
      <c r="F58" s="30"/>
      <c r="G58" s="25">
        <f>SUM(G56:G57)</f>
        <v>144500</v>
      </c>
      <c r="H58" s="30"/>
    </row>
    <row r="62" spans="1:9" x14ac:dyDescent="0.2">
      <c r="D62" s="15"/>
    </row>
  </sheetData>
  <pageMargins left="0.7" right="0.7" top="0.75" bottom="0.75" header="0.3" footer="0.3"/>
  <pageSetup orientation="portrait" r:id="rId1"/>
  <ignoredErrors>
    <ignoredError sqref="C51:C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172A-0606-4FBC-A53D-FA6B21F6681A}">
  <dimension ref="A1:L58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A28" sqref="A28"/>
    </sheetView>
  </sheetViews>
  <sheetFormatPr baseColWidth="10" defaultColWidth="11" defaultRowHeight="16" x14ac:dyDescent="0.2"/>
  <cols>
    <col min="1" max="1" width="36.83203125" style="3" customWidth="1"/>
    <col min="2" max="2" width="23.5" style="3" customWidth="1"/>
    <col min="3" max="3" width="21.6640625" style="3" customWidth="1"/>
    <col min="4" max="4" width="27.1640625" style="3" customWidth="1"/>
    <col min="5" max="5" width="21.83203125" style="3" customWidth="1"/>
    <col min="6" max="8" width="26.33203125" style="3" customWidth="1"/>
    <col min="9" max="9" width="19.5" style="3" customWidth="1"/>
    <col min="10" max="10" width="6.6640625" style="3" customWidth="1"/>
    <col min="11" max="11" width="21.5" style="3" customWidth="1"/>
    <col min="12" max="16" width="11" style="3" customWidth="1"/>
    <col min="17" max="16384" width="11" style="3"/>
  </cols>
  <sheetData>
    <row r="1" spans="1:12" ht="51" x14ac:dyDescent="0.2">
      <c r="A1" s="1" t="s">
        <v>60</v>
      </c>
      <c r="B1" s="1" t="s">
        <v>46</v>
      </c>
      <c r="C1" s="1" t="s">
        <v>28</v>
      </c>
      <c r="D1" s="26" t="s">
        <v>47</v>
      </c>
      <c r="E1" s="17" t="s">
        <v>26</v>
      </c>
      <c r="F1" s="26" t="s">
        <v>48</v>
      </c>
      <c r="G1" s="17" t="s">
        <v>30</v>
      </c>
      <c r="H1" s="26" t="s">
        <v>49</v>
      </c>
      <c r="I1" s="1" t="s">
        <v>24</v>
      </c>
      <c r="J1" s="1"/>
      <c r="K1" s="2"/>
      <c r="L1" s="2" t="s">
        <v>61</v>
      </c>
    </row>
    <row r="2" spans="1:12" x14ac:dyDescent="0.2">
      <c r="A2" s="9" t="s">
        <v>23</v>
      </c>
      <c r="B2" s="4"/>
      <c r="D2" s="27"/>
      <c r="E2" s="18"/>
      <c r="F2" s="27"/>
      <c r="G2" s="18"/>
      <c r="H2" s="27"/>
      <c r="I2" s="4"/>
      <c r="J2" s="4"/>
    </row>
    <row r="3" spans="1:12" x14ac:dyDescent="0.2">
      <c r="A3" s="5" t="str">
        <f>'Fee Proposal - A '!A3</f>
        <v>Tier 1 Outdoor Cult &lt; 1,000 sq ft</v>
      </c>
      <c r="B3" s="4">
        <v>750</v>
      </c>
      <c r="C3" s="3">
        <f>'Fee Proposal - A '!C3</f>
        <v>45</v>
      </c>
      <c r="D3" s="27">
        <f>B3*C3</f>
        <v>33750</v>
      </c>
      <c r="E3" s="3">
        <f>'Fee Proposal - A '!E3</f>
        <v>15</v>
      </c>
      <c r="F3" s="27">
        <f>$B3*E3</f>
        <v>11250</v>
      </c>
      <c r="G3" s="3">
        <f>'Fee Proposal - A '!G3</f>
        <v>8</v>
      </c>
      <c r="H3" s="27">
        <f>$B3*G3</f>
        <v>6000</v>
      </c>
      <c r="I3" s="3">
        <f>'Fee Proposal - A '!I3</f>
        <v>2</v>
      </c>
      <c r="L3" s="3">
        <v>1000</v>
      </c>
    </row>
    <row r="4" spans="1:12" x14ac:dyDescent="0.2">
      <c r="A4" s="5" t="str">
        <f>'Fee Proposal - A '!A4</f>
        <v>Tier 2 Outdoor Cult &lt; 2,500 sq ft</v>
      </c>
      <c r="B4" s="4">
        <v>1875</v>
      </c>
      <c r="C4" s="3">
        <f>'Fee Proposal - A '!C4</f>
        <v>35</v>
      </c>
      <c r="D4" s="27">
        <f t="shared" ref="D4:D15" si="0">B4*C4</f>
        <v>65625</v>
      </c>
      <c r="E4" s="3">
        <f>'Fee Proposal - A '!E4</f>
        <v>10</v>
      </c>
      <c r="F4" s="27">
        <f t="shared" ref="F4:F15" si="1">$B4*E4</f>
        <v>18750</v>
      </c>
      <c r="G4" s="3">
        <f>'Fee Proposal - A '!G4</f>
        <v>5</v>
      </c>
      <c r="H4" s="27">
        <f t="shared" ref="H4:H15" si="2">$B4*G4</f>
        <v>9375</v>
      </c>
      <c r="I4" s="3">
        <f>'Fee Proposal - A '!I4</f>
        <v>3</v>
      </c>
      <c r="L4" s="3">
        <v>2500</v>
      </c>
    </row>
    <row r="5" spans="1:12" x14ac:dyDescent="0.2">
      <c r="A5" s="5" t="str">
        <f>'Fee Proposal - A '!A5</f>
        <v>Tier 3 Outdoor Cult &lt; 5,000 sq ft</v>
      </c>
      <c r="B5" s="4">
        <v>3750</v>
      </c>
      <c r="C5" s="3">
        <f>'Fee Proposal - A '!C5</f>
        <v>15</v>
      </c>
      <c r="D5" s="27">
        <f t="shared" si="0"/>
        <v>56250</v>
      </c>
      <c r="E5" s="3">
        <f>'Fee Proposal - A '!E5</f>
        <v>5</v>
      </c>
      <c r="F5" s="27">
        <f t="shared" si="1"/>
        <v>18750</v>
      </c>
      <c r="G5" s="3">
        <f>'Fee Proposal - A '!G5</f>
        <v>2</v>
      </c>
      <c r="H5" s="27">
        <f t="shared" si="2"/>
        <v>7500</v>
      </c>
      <c r="I5" s="3">
        <f>'Fee Proposal - A '!I5</f>
        <v>5</v>
      </c>
      <c r="L5" s="3">
        <v>5000</v>
      </c>
    </row>
    <row r="6" spans="1:12" x14ac:dyDescent="0.2">
      <c r="A6" s="5" t="str">
        <f>'Fee Proposal - A '!A6</f>
        <v>Tier 4 Outdoor Cult &lt; 10,000 sq ft</v>
      </c>
      <c r="B6" s="4">
        <v>7500</v>
      </c>
      <c r="C6" s="3">
        <f>'Fee Proposal - A '!C6</f>
        <v>5</v>
      </c>
      <c r="D6" s="27">
        <f t="shared" si="0"/>
        <v>37500</v>
      </c>
      <c r="E6" s="3">
        <f>'Fee Proposal - A '!E6</f>
        <v>2</v>
      </c>
      <c r="F6" s="27">
        <f t="shared" si="1"/>
        <v>15000</v>
      </c>
      <c r="G6" s="3">
        <f>'Fee Proposal - A '!G6</f>
        <v>1</v>
      </c>
      <c r="H6" s="27">
        <f t="shared" si="2"/>
        <v>7500</v>
      </c>
      <c r="I6" s="3">
        <f>'Fee Proposal - A '!I6</f>
        <v>10</v>
      </c>
      <c r="L6" s="3">
        <v>10000</v>
      </c>
    </row>
    <row r="7" spans="1:12" x14ac:dyDescent="0.2">
      <c r="A7" s="5" t="str">
        <f>'Fee Proposal - A '!A7</f>
        <v>Tier 5 Outdoor Cult &lt; 20,000 sq ft</v>
      </c>
      <c r="B7" s="4">
        <v>15000</v>
      </c>
      <c r="C7" s="3">
        <f>'Fee Proposal - A '!C7</f>
        <v>3</v>
      </c>
      <c r="D7" s="27">
        <f t="shared" si="0"/>
        <v>45000</v>
      </c>
      <c r="E7" s="3">
        <f>'Fee Proposal - A '!E7</f>
        <v>2</v>
      </c>
      <c r="F7" s="27">
        <f t="shared" si="1"/>
        <v>30000</v>
      </c>
      <c r="G7" s="3">
        <f>'Fee Proposal - A '!G7</f>
        <v>1</v>
      </c>
      <c r="H7" s="27">
        <f t="shared" si="2"/>
        <v>15000</v>
      </c>
      <c r="I7" s="3">
        <f>'Fee Proposal - A '!I7</f>
        <v>15</v>
      </c>
      <c r="L7" s="3">
        <v>20000</v>
      </c>
    </row>
    <row r="8" spans="1:12" x14ac:dyDescent="0.2">
      <c r="A8" s="5" t="str">
        <f>'Fee Proposal - A '!A8</f>
        <v>Tier 6 Outdoor Cult &lt; 37,500 sq ft</v>
      </c>
      <c r="B8" s="4">
        <v>22500</v>
      </c>
      <c r="C8" s="3">
        <f>'Fee Proposal - A '!C8</f>
        <v>2</v>
      </c>
      <c r="D8" s="27">
        <f t="shared" si="0"/>
        <v>45000</v>
      </c>
      <c r="E8" s="3">
        <f>'Fee Proposal - A '!E8</f>
        <v>1</v>
      </c>
      <c r="F8" s="27">
        <f t="shared" si="1"/>
        <v>22500</v>
      </c>
      <c r="G8" s="3">
        <f>'Fee Proposal - A '!G8</f>
        <v>0</v>
      </c>
      <c r="H8" s="27">
        <f t="shared" si="2"/>
        <v>0</v>
      </c>
      <c r="I8" s="3">
        <f>'Fee Proposal - A '!I8</f>
        <v>25</v>
      </c>
      <c r="L8" s="3">
        <v>37500</v>
      </c>
    </row>
    <row r="9" spans="1:12" x14ac:dyDescent="0.2">
      <c r="A9" s="5" t="str">
        <f>'Fee Proposal - A '!A9</f>
        <v>Tier 1 Indoor Cult &lt; 1,000 sq ft</v>
      </c>
      <c r="B9" s="4">
        <v>1500</v>
      </c>
      <c r="C9" s="3">
        <f>'Fee Proposal - A '!C9</f>
        <v>45</v>
      </c>
      <c r="D9" s="27">
        <f t="shared" si="0"/>
        <v>67500</v>
      </c>
      <c r="E9" s="3">
        <f>'Fee Proposal - A '!E9</f>
        <v>15</v>
      </c>
      <c r="F9" s="27">
        <f t="shared" si="1"/>
        <v>22500</v>
      </c>
      <c r="G9" s="3">
        <f>'Fee Proposal - A '!G9</f>
        <v>8</v>
      </c>
      <c r="H9" s="27">
        <f t="shared" si="2"/>
        <v>12000</v>
      </c>
      <c r="I9" s="3">
        <f>'Fee Proposal - A '!I9</f>
        <v>3</v>
      </c>
      <c r="L9" s="3">
        <v>1000</v>
      </c>
    </row>
    <row r="10" spans="1:12" x14ac:dyDescent="0.2">
      <c r="A10" s="5" t="str">
        <f>'Fee Proposal - A '!A10</f>
        <v>Tier 2 Indoor Cult &lt; 2,500 sq ft</v>
      </c>
      <c r="B10" s="4">
        <v>3750</v>
      </c>
      <c r="C10" s="3">
        <f>'Fee Proposal - A '!C10</f>
        <v>40</v>
      </c>
      <c r="D10" s="27">
        <f t="shared" si="0"/>
        <v>150000</v>
      </c>
      <c r="E10" s="3">
        <f>'Fee Proposal - A '!E10</f>
        <v>10</v>
      </c>
      <c r="F10" s="27">
        <f t="shared" si="1"/>
        <v>37500</v>
      </c>
      <c r="G10" s="3">
        <f>'Fee Proposal - A '!G10</f>
        <v>5</v>
      </c>
      <c r="H10" s="27">
        <f t="shared" si="2"/>
        <v>18750</v>
      </c>
      <c r="I10" s="3">
        <f>'Fee Proposal - A '!I10</f>
        <v>4</v>
      </c>
      <c r="L10" s="3">
        <v>2500</v>
      </c>
    </row>
    <row r="11" spans="1:12" x14ac:dyDescent="0.2">
      <c r="A11" s="5" t="str">
        <f>'Fee Proposal - A '!A11</f>
        <v>Tier 3 Indoor Cult &lt; 5,000 sq ft</v>
      </c>
      <c r="B11" s="4">
        <v>7500</v>
      </c>
      <c r="C11" s="3">
        <f>'Fee Proposal - A '!C11</f>
        <v>50</v>
      </c>
      <c r="D11" s="27">
        <f t="shared" si="0"/>
        <v>375000</v>
      </c>
      <c r="E11" s="3">
        <f>'Fee Proposal - A '!E11</f>
        <v>20</v>
      </c>
      <c r="F11" s="27">
        <f t="shared" si="1"/>
        <v>150000</v>
      </c>
      <c r="G11" s="3">
        <f>'Fee Proposal - A '!G11</f>
        <v>10</v>
      </c>
      <c r="H11" s="27">
        <f t="shared" si="2"/>
        <v>75000</v>
      </c>
      <c r="I11" s="3">
        <f>'Fee Proposal - A '!I11</f>
        <v>6</v>
      </c>
      <c r="L11" s="3">
        <v>5000</v>
      </c>
    </row>
    <row r="12" spans="1:12" x14ac:dyDescent="0.2">
      <c r="A12" s="5" t="str">
        <f>'Fee Proposal - A '!A12</f>
        <v>Tier 4 Indoor Cult &lt; 10,000 sq ft</v>
      </c>
      <c r="B12" s="4">
        <v>15000</v>
      </c>
      <c r="C12" s="3">
        <f>'Fee Proposal - A '!C12</f>
        <v>30</v>
      </c>
      <c r="D12" s="27">
        <f t="shared" si="0"/>
        <v>450000</v>
      </c>
      <c r="E12" s="3">
        <f>'Fee Proposal - A '!E12</f>
        <v>8</v>
      </c>
      <c r="F12" s="27">
        <f t="shared" si="1"/>
        <v>120000</v>
      </c>
      <c r="G12" s="3">
        <f>'Fee Proposal - A '!G12</f>
        <v>5</v>
      </c>
      <c r="H12" s="27">
        <f t="shared" si="2"/>
        <v>75000</v>
      </c>
      <c r="I12" s="3">
        <f>'Fee Proposal - A '!I12</f>
        <v>18</v>
      </c>
      <c r="L12" s="3">
        <v>10000</v>
      </c>
    </row>
    <row r="13" spans="1:12" x14ac:dyDescent="0.2">
      <c r="A13" s="5" t="str">
        <f>'Fee Proposal - A '!A13</f>
        <v>Tier 5 Indoor Cult &lt; 15,000 sq ft</v>
      </c>
      <c r="B13" s="4">
        <v>22500</v>
      </c>
      <c r="C13" s="3">
        <f>'Fee Proposal - A '!C13</f>
        <v>10</v>
      </c>
      <c r="D13" s="27">
        <f t="shared" si="0"/>
        <v>225000</v>
      </c>
      <c r="E13" s="3">
        <f>'Fee Proposal - A '!E13</f>
        <v>5</v>
      </c>
      <c r="F13" s="27">
        <f t="shared" si="1"/>
        <v>112500</v>
      </c>
      <c r="G13" s="3">
        <f>'Fee Proposal - A '!G13</f>
        <v>2</v>
      </c>
      <c r="H13" s="27">
        <f t="shared" si="2"/>
        <v>45000</v>
      </c>
      <c r="I13" s="3">
        <f>'Fee Proposal - A '!I13</f>
        <v>22</v>
      </c>
      <c r="L13" s="3">
        <v>15000</v>
      </c>
    </row>
    <row r="14" spans="1:12" x14ac:dyDescent="0.2">
      <c r="A14" s="5" t="str">
        <f>'Fee Proposal - A '!A14</f>
        <v xml:space="preserve">Tier 6 Indoor Cult &lt; 25,000 sq ft </v>
      </c>
      <c r="B14" s="4">
        <v>37500</v>
      </c>
      <c r="C14" s="3">
        <f>'Fee Proposal - A '!C14</f>
        <v>5</v>
      </c>
      <c r="D14" s="27">
        <f t="shared" si="0"/>
        <v>187500</v>
      </c>
      <c r="E14" s="3">
        <f>'Fee Proposal - A '!E14</f>
        <v>2</v>
      </c>
      <c r="F14" s="27">
        <f t="shared" si="1"/>
        <v>75000</v>
      </c>
      <c r="G14" s="3">
        <f>'Fee Proposal - A '!G14</f>
        <v>1</v>
      </c>
      <c r="H14" s="27">
        <f t="shared" si="2"/>
        <v>37500</v>
      </c>
      <c r="I14" s="3">
        <f>'Fee Proposal - A '!I14</f>
        <v>30</v>
      </c>
      <c r="L14" s="3">
        <v>25000</v>
      </c>
    </row>
    <row r="15" spans="1:12" ht="34" x14ac:dyDescent="0.2">
      <c r="A15" s="10" t="str">
        <f>'Fee Proposal - A '!A15</f>
        <v>Mixed tier - indoor &lt; 1,000, outdoor ≦ 50 plants</v>
      </c>
      <c r="B15" s="4">
        <v>1750</v>
      </c>
      <c r="C15" s="3">
        <f>'Fee Proposal - A '!C15</f>
        <v>15</v>
      </c>
      <c r="D15" s="27">
        <f t="shared" si="0"/>
        <v>26250</v>
      </c>
      <c r="E15" s="3">
        <f>'Fee Proposal - A '!E15</f>
        <v>5</v>
      </c>
      <c r="F15" s="27">
        <f t="shared" si="1"/>
        <v>8750</v>
      </c>
      <c r="G15" s="3">
        <f>'Fee Proposal - A '!G15</f>
        <v>2</v>
      </c>
      <c r="H15" s="27">
        <f t="shared" si="2"/>
        <v>3500</v>
      </c>
      <c r="I15" s="3">
        <f>'Fee Proposal - A '!I15</f>
        <v>5</v>
      </c>
      <c r="L15" s="3">
        <v>1500</v>
      </c>
    </row>
    <row r="16" spans="1:12" x14ac:dyDescent="0.2">
      <c r="A16" s="11" t="s">
        <v>16</v>
      </c>
      <c r="B16" s="4"/>
      <c r="C16" s="8">
        <f t="shared" ref="C16:H16" si="3">SUM(C3:C15)</f>
        <v>300</v>
      </c>
      <c r="D16" s="28">
        <f t="shared" si="3"/>
        <v>1764375</v>
      </c>
      <c r="E16" s="8">
        <f t="shared" si="3"/>
        <v>100</v>
      </c>
      <c r="F16" s="28">
        <f t="shared" si="3"/>
        <v>642500</v>
      </c>
      <c r="G16" s="8">
        <f t="shared" si="3"/>
        <v>50</v>
      </c>
      <c r="H16" s="28">
        <f t="shared" si="3"/>
        <v>312125</v>
      </c>
    </row>
    <row r="17" spans="1:10" x14ac:dyDescent="0.2">
      <c r="A17" s="5"/>
      <c r="B17" s="4"/>
      <c r="D17" s="27"/>
      <c r="F17" s="27"/>
      <c r="H17" s="27"/>
      <c r="I17" s="4"/>
      <c r="J17" s="4"/>
    </row>
    <row r="18" spans="1:10" x14ac:dyDescent="0.2">
      <c r="A18" s="9" t="s">
        <v>11</v>
      </c>
      <c r="B18" s="4"/>
      <c r="D18" s="27"/>
      <c r="F18" s="27"/>
      <c r="H18" s="27"/>
      <c r="I18" s="4"/>
      <c r="J18" s="4"/>
    </row>
    <row r="19" spans="1:10" x14ac:dyDescent="0.2">
      <c r="A19" s="5" t="s">
        <v>1</v>
      </c>
      <c r="B19" s="4">
        <v>5000</v>
      </c>
      <c r="C19" s="3">
        <f>'Fee Proposal - A '!C19</f>
        <v>80</v>
      </c>
      <c r="D19" s="27">
        <f t="shared" ref="D19:D31" si="4">B19*C19</f>
        <v>400000</v>
      </c>
      <c r="E19" s="3">
        <f>'Fee Proposal - A '!E19</f>
        <v>40</v>
      </c>
      <c r="F19" s="27">
        <f>B19*E19</f>
        <v>200000</v>
      </c>
      <c r="G19" s="3">
        <f>'Fee Proposal - A '!G19</f>
        <v>20</v>
      </c>
      <c r="H19" s="27">
        <f>$B19*G19</f>
        <v>100000</v>
      </c>
      <c r="I19" s="3">
        <v>10</v>
      </c>
    </row>
    <row r="20" spans="1:10" x14ac:dyDescent="0.2">
      <c r="A20" s="5" t="s">
        <v>2</v>
      </c>
      <c r="B20" s="4">
        <v>1000</v>
      </c>
      <c r="C20" s="3">
        <f>'Fee Proposal - A '!C20</f>
        <v>20</v>
      </c>
      <c r="D20" s="27">
        <f t="shared" si="4"/>
        <v>20000</v>
      </c>
      <c r="E20" s="3">
        <f>'Fee Proposal - A '!E20</f>
        <v>10</v>
      </c>
      <c r="F20" s="27">
        <f t="shared" ref="F20" si="5">B20*E20</f>
        <v>10000</v>
      </c>
      <c r="G20" s="3">
        <f>'Fee Proposal - A '!G20</f>
        <v>5</v>
      </c>
      <c r="H20" s="27">
        <f t="shared" ref="H20" si="6">$B20*G20</f>
        <v>5000</v>
      </c>
      <c r="I20" s="3">
        <v>5</v>
      </c>
    </row>
    <row r="21" spans="1:10" x14ac:dyDescent="0.2">
      <c r="A21" s="11" t="s">
        <v>17</v>
      </c>
      <c r="B21" s="4"/>
      <c r="C21" s="8">
        <f t="shared" ref="C21:H21" si="7">SUM(C19:C20)</f>
        <v>100</v>
      </c>
      <c r="D21" s="28">
        <f t="shared" si="7"/>
        <v>420000</v>
      </c>
      <c r="E21" s="8">
        <f t="shared" si="7"/>
        <v>50</v>
      </c>
      <c r="F21" s="28">
        <f t="shared" si="7"/>
        <v>210000</v>
      </c>
      <c r="G21" s="8">
        <f t="shared" si="7"/>
        <v>25</v>
      </c>
      <c r="H21" s="28">
        <f t="shared" si="7"/>
        <v>105000</v>
      </c>
      <c r="I21" s="12"/>
      <c r="J21" s="12"/>
    </row>
    <row r="22" spans="1:10" x14ac:dyDescent="0.2">
      <c r="A22" s="7"/>
      <c r="B22" s="4" t="s">
        <v>39</v>
      </c>
      <c r="D22" s="27"/>
      <c r="F22" s="27"/>
      <c r="H22" s="27"/>
      <c r="I22" s="4"/>
      <c r="J22" s="4"/>
    </row>
    <row r="23" spans="1:10" x14ac:dyDescent="0.2">
      <c r="A23" s="9" t="s">
        <v>13</v>
      </c>
      <c r="B23" s="4"/>
      <c r="D23" s="27"/>
      <c r="F23" s="27"/>
      <c r="H23" s="27"/>
      <c r="I23" s="4"/>
      <c r="J23" s="4"/>
    </row>
    <row r="24" spans="1:10" x14ac:dyDescent="0.2">
      <c r="A24" s="5" t="s">
        <v>45</v>
      </c>
      <c r="B24" s="4">
        <v>7500</v>
      </c>
      <c r="C24" s="3">
        <f>'Fee Proposal - A '!C24</f>
        <v>15</v>
      </c>
      <c r="D24" s="27">
        <f t="shared" si="4"/>
        <v>112500</v>
      </c>
      <c r="E24" s="3">
        <f>'Fee Proposal - A '!E24</f>
        <v>10</v>
      </c>
      <c r="F24" s="27">
        <f>B24*E24</f>
        <v>75000</v>
      </c>
      <c r="G24" s="3">
        <f>'Fee Proposal - A '!G24</f>
        <v>5</v>
      </c>
      <c r="H24" s="27">
        <f t="shared" ref="H24:H25" si="8">$B24*G24</f>
        <v>37500</v>
      </c>
      <c r="I24" s="3">
        <v>10</v>
      </c>
    </row>
    <row r="25" spans="1:10" x14ac:dyDescent="0.2">
      <c r="A25" s="5" t="s">
        <v>12</v>
      </c>
      <c r="B25" s="4">
        <v>1500</v>
      </c>
      <c r="C25" s="3">
        <f>'Fee Proposal - A '!C25</f>
        <v>30</v>
      </c>
      <c r="D25" s="27">
        <f t="shared" si="4"/>
        <v>45000</v>
      </c>
      <c r="E25" s="3">
        <f>'Fee Proposal - A '!E25</f>
        <v>15</v>
      </c>
      <c r="F25" s="27">
        <f>B25*E25</f>
        <v>22500</v>
      </c>
      <c r="G25" s="3">
        <f>'Fee Proposal - A '!G25</f>
        <v>7</v>
      </c>
      <c r="H25" s="27">
        <f t="shared" si="8"/>
        <v>10500</v>
      </c>
      <c r="I25" s="3">
        <v>6</v>
      </c>
    </row>
    <row r="26" spans="1:10" x14ac:dyDescent="0.2">
      <c r="A26" s="11" t="s">
        <v>18</v>
      </c>
      <c r="B26" s="4"/>
      <c r="C26" s="8">
        <f t="shared" ref="C26:H26" si="9">SUM(C24:C25)</f>
        <v>45</v>
      </c>
      <c r="D26" s="28">
        <f t="shared" si="9"/>
        <v>157500</v>
      </c>
      <c r="E26" s="8">
        <f t="shared" ref="E26" si="10">SUM(E24:E25)</f>
        <v>25</v>
      </c>
      <c r="F26" s="28">
        <f t="shared" si="9"/>
        <v>97500</v>
      </c>
      <c r="G26" s="8">
        <f t="shared" ref="G26" si="11">SUM(G24:G25)</f>
        <v>12</v>
      </c>
      <c r="H26" s="28">
        <f t="shared" si="9"/>
        <v>48000</v>
      </c>
      <c r="I26" s="12"/>
      <c r="J26" s="12"/>
    </row>
    <row r="27" spans="1:10" x14ac:dyDescent="0.2">
      <c r="A27" s="7"/>
      <c r="B27" s="4"/>
      <c r="D27" s="27"/>
      <c r="F27" s="27"/>
      <c r="H27" s="27"/>
      <c r="I27" s="4"/>
      <c r="J27" s="4"/>
    </row>
    <row r="28" spans="1:10" x14ac:dyDescent="0.2">
      <c r="A28" s="9" t="s">
        <v>15</v>
      </c>
      <c r="B28" s="4"/>
      <c r="D28" s="27"/>
      <c r="F28" s="27"/>
      <c r="H28" s="27"/>
      <c r="I28" s="4"/>
      <c r="J28" s="4"/>
    </row>
    <row r="29" spans="1:10" x14ac:dyDescent="0.2">
      <c r="A29" s="5" t="s">
        <v>4</v>
      </c>
      <c r="B29" s="4">
        <f>B24+B19+B14</f>
        <v>50000</v>
      </c>
      <c r="C29" s="3">
        <f>'Fee Proposal - A '!C29</f>
        <v>5</v>
      </c>
      <c r="D29" s="27">
        <f>B29*C29</f>
        <v>250000</v>
      </c>
      <c r="E29" s="3">
        <f>'Fee Proposal - A '!E29</f>
        <v>4</v>
      </c>
      <c r="F29" s="27">
        <f>B29*E29</f>
        <v>200000</v>
      </c>
      <c r="G29" s="3">
        <f>'Fee Proposal - A '!G29</f>
        <v>2</v>
      </c>
      <c r="H29" s="27">
        <f t="shared" ref="H29:H31" si="12">$B29*G29</f>
        <v>100000</v>
      </c>
      <c r="I29" s="3">
        <v>30</v>
      </c>
    </row>
    <row r="30" spans="1:10" x14ac:dyDescent="0.2">
      <c r="A30" s="5" t="s">
        <v>3</v>
      </c>
      <c r="B30" s="4">
        <v>1000</v>
      </c>
      <c r="C30" s="3">
        <f>'Fee Proposal - A '!C30</f>
        <v>5</v>
      </c>
      <c r="D30" s="27">
        <f t="shared" si="4"/>
        <v>5000</v>
      </c>
      <c r="E30" s="3">
        <f>'Fee Proposal - A '!E30</f>
        <v>4</v>
      </c>
      <c r="F30" s="27">
        <f t="shared" ref="F30:F31" si="13">B30*E30</f>
        <v>4000</v>
      </c>
      <c r="G30" s="3">
        <f>'Fee Proposal - A '!G30</f>
        <v>2</v>
      </c>
      <c r="H30" s="27">
        <f t="shared" si="12"/>
        <v>2000</v>
      </c>
      <c r="I30" s="3">
        <v>10</v>
      </c>
    </row>
    <row r="31" spans="1:10" x14ac:dyDescent="0.2">
      <c r="A31" s="5" t="s">
        <v>50</v>
      </c>
      <c r="B31" s="4">
        <v>1500</v>
      </c>
      <c r="C31" s="3">
        <f>'Fee Proposal - A '!C31</f>
        <v>4</v>
      </c>
      <c r="D31" s="27">
        <f t="shared" si="4"/>
        <v>6000</v>
      </c>
      <c r="E31" s="3">
        <f>'Fee Proposal - A '!E31</f>
        <v>3</v>
      </c>
      <c r="F31" s="27">
        <f t="shared" si="13"/>
        <v>4500</v>
      </c>
      <c r="G31" s="3">
        <f>'Fee Proposal - A '!G31</f>
        <v>1</v>
      </c>
      <c r="H31" s="27">
        <f t="shared" si="12"/>
        <v>1500</v>
      </c>
      <c r="I31" s="3">
        <v>8</v>
      </c>
    </row>
    <row r="32" spans="1:10" x14ac:dyDescent="0.2">
      <c r="A32" s="11" t="s">
        <v>25</v>
      </c>
      <c r="B32" s="4"/>
      <c r="C32" s="8">
        <f t="shared" ref="C32:H32" si="14">SUM(C29:C31)</f>
        <v>14</v>
      </c>
      <c r="D32" s="28">
        <f t="shared" si="14"/>
        <v>261000</v>
      </c>
      <c r="E32" s="8">
        <f t="shared" ref="E32" si="15">SUM(E29:E31)</f>
        <v>11</v>
      </c>
      <c r="F32" s="28">
        <f t="shared" si="14"/>
        <v>208500</v>
      </c>
      <c r="G32" s="8">
        <f t="shared" ref="G32" si="16">SUM(G29:G31)</f>
        <v>5</v>
      </c>
      <c r="H32" s="28">
        <f t="shared" si="14"/>
        <v>103500</v>
      </c>
    </row>
    <row r="33" spans="1:10" x14ac:dyDescent="0.2">
      <c r="A33" s="7"/>
      <c r="B33" s="4"/>
      <c r="D33" s="27"/>
      <c r="F33" s="27"/>
      <c r="H33" s="27"/>
      <c r="I33" s="4"/>
      <c r="J33" s="4"/>
    </row>
    <row r="34" spans="1:10" x14ac:dyDescent="0.2">
      <c r="A34" s="13" t="s">
        <v>19</v>
      </c>
      <c r="B34" s="4"/>
      <c r="C34" s="8">
        <f t="shared" ref="C34:H34" si="17">SUM(C16,C21,C26,C32)</f>
        <v>459</v>
      </c>
      <c r="D34" s="28">
        <f t="shared" si="17"/>
        <v>2602875</v>
      </c>
      <c r="E34" s="8">
        <f t="shared" si="17"/>
        <v>186</v>
      </c>
      <c r="F34" s="28">
        <f t="shared" si="17"/>
        <v>1158500</v>
      </c>
      <c r="G34" s="8">
        <f t="shared" si="17"/>
        <v>92</v>
      </c>
      <c r="H34" s="28">
        <f t="shared" si="17"/>
        <v>568625</v>
      </c>
      <c r="I34" s="12"/>
      <c r="J34" s="12"/>
    </row>
    <row r="35" spans="1:10" x14ac:dyDescent="0.2">
      <c r="A35" s="7"/>
      <c r="B35" s="4"/>
      <c r="D35" s="27"/>
      <c r="E35" s="18"/>
      <c r="F35" s="27"/>
      <c r="G35" s="18"/>
      <c r="H35" s="27"/>
      <c r="I35" s="4"/>
      <c r="J35" s="4"/>
    </row>
    <row r="36" spans="1:10" x14ac:dyDescent="0.2">
      <c r="A36" s="7"/>
      <c r="B36" s="4"/>
      <c r="D36" s="27"/>
      <c r="E36" s="18"/>
      <c r="F36" s="27"/>
      <c r="G36" s="18"/>
      <c r="H36" s="27"/>
      <c r="I36" s="4"/>
      <c r="J36" s="4"/>
    </row>
    <row r="37" spans="1:10" x14ac:dyDescent="0.2">
      <c r="A37" s="9" t="s">
        <v>14</v>
      </c>
      <c r="B37" s="4"/>
      <c r="D37" s="27"/>
      <c r="E37" s="18"/>
      <c r="F37" s="27"/>
      <c r="G37" s="18"/>
      <c r="H37" s="27"/>
      <c r="I37" s="4"/>
      <c r="J37" s="4"/>
    </row>
    <row r="38" spans="1:10" x14ac:dyDescent="0.2">
      <c r="A38" s="5" t="s">
        <v>40</v>
      </c>
      <c r="B38" s="4">
        <v>500</v>
      </c>
      <c r="C38" s="3">
        <f>C34</f>
        <v>459</v>
      </c>
      <c r="D38" s="27">
        <f>B38*C38</f>
        <v>229500</v>
      </c>
      <c r="E38" s="19">
        <f>E34</f>
        <v>186</v>
      </c>
      <c r="F38" s="27">
        <f>$B38*E38</f>
        <v>93000</v>
      </c>
      <c r="G38" s="19">
        <f>G34</f>
        <v>92</v>
      </c>
      <c r="H38" s="27">
        <f>$B38*G38</f>
        <v>46000</v>
      </c>
      <c r="I38" s="4"/>
      <c r="J38" s="4"/>
    </row>
    <row r="39" spans="1:10" x14ac:dyDescent="0.2">
      <c r="A39" s="5" t="s">
        <v>37</v>
      </c>
      <c r="B39" s="4">
        <v>1000</v>
      </c>
      <c r="C39" s="3">
        <f>C34</f>
        <v>459</v>
      </c>
      <c r="D39" s="27">
        <f>B39*C39</f>
        <v>459000</v>
      </c>
      <c r="E39" s="19">
        <f>E34</f>
        <v>186</v>
      </c>
      <c r="F39" s="27">
        <f>$B39*E39</f>
        <v>186000</v>
      </c>
      <c r="G39" s="19">
        <f>G34</f>
        <v>92</v>
      </c>
      <c r="H39" s="27">
        <f>$B39*G39</f>
        <v>92000</v>
      </c>
      <c r="I39" s="4"/>
      <c r="J39" s="4"/>
    </row>
    <row r="40" spans="1:10" x14ac:dyDescent="0.2">
      <c r="A40" s="32" t="s">
        <v>42</v>
      </c>
      <c r="B40" s="4">
        <v>100</v>
      </c>
      <c r="C40" s="15">
        <f>SUMPRODUCT(C3:C15,$I$3:$I$15)+SUMPRODUCT(C19:C20,$I$19:$I$20)+SUMPRODUCT(C24:C25,$I$24:$I$25)+SUMPRODUCT(C29:C31,$I$29:$I$31)</f>
        <v>3457</v>
      </c>
      <c r="D40" s="27">
        <f>($B40*C40)/2</f>
        <v>172850</v>
      </c>
      <c r="E40" s="21">
        <f>SUMPRODUCT(E3:E14,$I$3:$I$14)+SUMPRODUCT(E19:E20,$I$19:$I$20)+SUMPRODUCT(E24:E25,$I$24:$I$25)+SUMPRODUCT(E29:E31,$I$29:$I$31)</f>
        <v>1503</v>
      </c>
      <c r="F40" s="27">
        <f>($B40*E40)/2</f>
        <v>75150</v>
      </c>
      <c r="G40" s="21">
        <f>SUMPRODUCT(G3:G14,$I$3:$I$14)+SUMPRODUCT(G19:G20,$I$19:$I$20)+SUMPRODUCT(G24:G25,$I$24:$I$25)+SUMPRODUCT(G29:G31,$I$29:$I$31)</f>
        <v>739</v>
      </c>
      <c r="H40" s="27">
        <f>($B40*G40)/2</f>
        <v>36950</v>
      </c>
      <c r="I40" s="4"/>
      <c r="J40" s="4"/>
    </row>
    <row r="41" spans="1:10" ht="34" x14ac:dyDescent="0.2">
      <c r="A41" s="10" t="s">
        <v>59</v>
      </c>
      <c r="B41" s="4">
        <v>100</v>
      </c>
      <c r="C41" s="2" t="s">
        <v>5</v>
      </c>
      <c r="D41" s="29" t="s">
        <v>5</v>
      </c>
      <c r="E41" s="22" t="s">
        <v>5</v>
      </c>
      <c r="F41" s="29" t="s">
        <v>5</v>
      </c>
      <c r="G41" s="22" t="s">
        <v>5</v>
      </c>
      <c r="H41" s="29" t="s">
        <v>5</v>
      </c>
      <c r="I41" s="4"/>
      <c r="J41" s="2"/>
    </row>
    <row r="42" spans="1:10" x14ac:dyDescent="0.2">
      <c r="A42" s="33"/>
      <c r="B42" s="34"/>
      <c r="C42" s="35"/>
      <c r="D42" s="36"/>
      <c r="E42" s="35"/>
      <c r="F42" s="36"/>
      <c r="G42" s="35"/>
      <c r="H42" s="36"/>
      <c r="I42" s="4"/>
      <c r="J42" s="2"/>
    </row>
    <row r="43" spans="1:10" x14ac:dyDescent="0.2">
      <c r="A43" s="9" t="s">
        <v>35</v>
      </c>
      <c r="D43" s="30"/>
      <c r="E43" s="19"/>
      <c r="F43" s="30"/>
      <c r="G43" s="19"/>
      <c r="H43" s="30"/>
      <c r="I43" s="4"/>
    </row>
    <row r="44" spans="1:10" x14ac:dyDescent="0.2">
      <c r="A44" s="5" t="s">
        <v>43</v>
      </c>
      <c r="D44" s="27">
        <f>SUM(D34)+D40</f>
        <v>2775725</v>
      </c>
      <c r="E44" s="18"/>
      <c r="F44" s="27">
        <f>SUM(F34)+F40</f>
        <v>1233650</v>
      </c>
      <c r="G44" s="18"/>
      <c r="H44" s="27">
        <f>SUM(H34)+H40</f>
        <v>605575</v>
      </c>
      <c r="I44" s="4"/>
      <c r="J44" s="4"/>
    </row>
    <row r="45" spans="1:10" x14ac:dyDescent="0.2">
      <c r="A45" s="5" t="s">
        <v>6</v>
      </c>
      <c r="B45" s="4"/>
      <c r="D45" s="27">
        <f>D38+D39</f>
        <v>688500</v>
      </c>
      <c r="E45" s="23"/>
      <c r="F45" s="27">
        <f>F38+F39</f>
        <v>279000</v>
      </c>
      <c r="G45" s="23"/>
      <c r="H45" s="27">
        <f>H38+H39</f>
        <v>138000</v>
      </c>
      <c r="I45" s="4"/>
      <c r="J45" s="14"/>
    </row>
    <row r="46" spans="1:10" x14ac:dyDescent="0.2">
      <c r="A46" s="5" t="s">
        <v>38</v>
      </c>
      <c r="B46" s="4"/>
      <c r="D46" s="27">
        <f>D45/7</f>
        <v>98357.142857142855</v>
      </c>
      <c r="E46" s="23"/>
      <c r="F46" s="27">
        <f>F45/7</f>
        <v>39857.142857142855</v>
      </c>
      <c r="G46" s="23"/>
      <c r="H46" s="27">
        <f>H45/7</f>
        <v>19714.285714285714</v>
      </c>
      <c r="I46" s="4"/>
      <c r="J46" s="14"/>
    </row>
    <row r="47" spans="1:10" x14ac:dyDescent="0.2">
      <c r="A47" s="5" t="s">
        <v>8</v>
      </c>
      <c r="D47" s="28">
        <f>D44+D46</f>
        <v>2874082.1428571427</v>
      </c>
      <c r="E47" s="19"/>
      <c r="F47" s="28">
        <f>F44+F46</f>
        <v>1273507.142857143</v>
      </c>
      <c r="G47" s="19"/>
      <c r="H47" s="28">
        <f>H44+H46</f>
        <v>625289.28571428568</v>
      </c>
      <c r="I47" s="4"/>
    </row>
    <row r="48" spans="1:10" ht="34" x14ac:dyDescent="0.2">
      <c r="A48" s="10" t="s">
        <v>7</v>
      </c>
      <c r="D48" s="27">
        <v>2500000</v>
      </c>
      <c r="E48" s="24"/>
      <c r="F48" s="31"/>
      <c r="G48" s="24"/>
      <c r="H48" s="31"/>
      <c r="I48" s="4"/>
      <c r="J48" s="6"/>
    </row>
    <row r="49" spans="1:9" x14ac:dyDescent="0.2">
      <c r="D49" s="30"/>
      <c r="E49" s="19"/>
      <c r="F49" s="30"/>
      <c r="G49" s="19"/>
      <c r="H49" s="30"/>
      <c r="I49" s="4"/>
    </row>
    <row r="50" spans="1:9" x14ac:dyDescent="0.2">
      <c r="A50" s="9" t="s">
        <v>34</v>
      </c>
      <c r="D50" s="30"/>
      <c r="E50" s="19"/>
      <c r="F50" s="30"/>
      <c r="G50" s="19"/>
      <c r="H50" s="30"/>
      <c r="I50" s="4"/>
    </row>
    <row r="51" spans="1:9" x14ac:dyDescent="0.2">
      <c r="A51" s="3" t="s">
        <v>10</v>
      </c>
      <c r="C51" s="15">
        <f>SUMPRODUCT(C3:C8,$L$3:$L$8)</f>
        <v>392500</v>
      </c>
      <c r="D51" s="30"/>
      <c r="E51" s="15">
        <f>SUMPRODUCT(E3:E8,$L$3:$L$8)</f>
        <v>162500</v>
      </c>
      <c r="F51" s="30"/>
      <c r="G51" s="15">
        <f>SUMPRODUCT(G3:G8,$L$3:$L$8)</f>
        <v>60500</v>
      </c>
      <c r="H51" s="30"/>
      <c r="I51" s="4"/>
    </row>
    <row r="52" spans="1:9" x14ac:dyDescent="0.2">
      <c r="A52" s="3" t="s">
        <v>9</v>
      </c>
      <c r="C52" s="15">
        <f>SUMPRODUCT(C9:C15,$L$9:$L$15)+(C29*$L$14)</f>
        <v>1117500</v>
      </c>
      <c r="D52" s="30"/>
      <c r="E52" s="15">
        <f>SUMPRODUCT(E9:E15,$L$9:$L$15)+(E29*$L$14)</f>
        <v>452500</v>
      </c>
      <c r="F52" s="30"/>
      <c r="G52" s="15">
        <f>SUMPRODUCT(G9:G15,$L$9:$L$15)+(G29*$L$14)</f>
        <v>228500</v>
      </c>
      <c r="H52" s="30"/>
      <c r="I52" s="4"/>
    </row>
    <row r="53" spans="1:9" x14ac:dyDescent="0.2">
      <c r="A53" s="8" t="s">
        <v>33</v>
      </c>
      <c r="C53" s="25">
        <f>SUM(C51:C52)</f>
        <v>1510000</v>
      </c>
      <c r="D53" s="30"/>
      <c r="E53" s="25">
        <f>SUM(E51:E52)</f>
        <v>615000</v>
      </c>
      <c r="F53" s="30"/>
      <c r="G53" s="25">
        <f>SUM(G51:G52)</f>
        <v>289000</v>
      </c>
      <c r="H53" s="30"/>
    </row>
    <row r="54" spans="1:9" x14ac:dyDescent="0.2">
      <c r="D54" s="30"/>
      <c r="F54" s="30"/>
      <c r="H54" s="30"/>
    </row>
    <row r="55" spans="1:9" x14ac:dyDescent="0.2">
      <c r="A55" s="9" t="s">
        <v>32</v>
      </c>
      <c r="D55" s="30"/>
      <c r="F55" s="30"/>
      <c r="H55" s="30"/>
    </row>
    <row r="56" spans="1:9" x14ac:dyDescent="0.2">
      <c r="A56" s="3" t="s">
        <v>10</v>
      </c>
      <c r="C56" s="15">
        <f>C51*0.5</f>
        <v>196250</v>
      </c>
      <c r="D56" s="30"/>
      <c r="E56" s="15">
        <f>E51*0.5</f>
        <v>81250</v>
      </c>
      <c r="F56" s="30"/>
      <c r="G56" s="15">
        <f>G51*0.5</f>
        <v>30250</v>
      </c>
      <c r="H56" s="30"/>
    </row>
    <row r="57" spans="1:9" x14ac:dyDescent="0.2">
      <c r="A57" s="3" t="s">
        <v>9</v>
      </c>
      <c r="C57" s="15">
        <f>C52*0.5</f>
        <v>558750</v>
      </c>
      <c r="D57" s="30"/>
      <c r="E57" s="15">
        <f>E52*0.5</f>
        <v>226250</v>
      </c>
      <c r="F57" s="30"/>
      <c r="G57" s="15">
        <f>G52*0.5</f>
        <v>114250</v>
      </c>
      <c r="H57" s="30"/>
    </row>
    <row r="58" spans="1:9" x14ac:dyDescent="0.2">
      <c r="A58" s="8" t="s">
        <v>33</v>
      </c>
      <c r="C58" s="25">
        <f>SUM(C56:C57)</f>
        <v>755000</v>
      </c>
      <c r="D58" s="30"/>
      <c r="E58" s="25">
        <f>SUM(E56:E57)</f>
        <v>307500</v>
      </c>
      <c r="F58" s="30"/>
      <c r="G58" s="25">
        <f>SUM(G56:G57)</f>
        <v>144500</v>
      </c>
      <c r="H58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Proposal - A </vt:lpstr>
      <vt:lpstr>Fee Proposal -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2021-09-21T13:19:21Z</dcterms:created>
  <dcterms:modified xsi:type="dcterms:W3CDTF">2021-11-16T19:49:04Z</dcterms:modified>
</cp:coreProperties>
</file>